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updateLinks="always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orwichcc-my.sharepoint.com/personal/sspeck_norwich_gov_uk/Documents/Desktop/"/>
    </mc:Choice>
  </mc:AlternateContent>
  <xr:revisionPtr revIDLastSave="0" documentId="8_{80767D00-F465-449C-A0AA-31F0CEF00406}" xr6:coauthVersionLast="47" xr6:coauthVersionMax="47" xr10:uidLastSave="{00000000-0000-0000-0000-000000000000}"/>
  <bookViews>
    <workbookView xWindow="1365" yWindow="555" windowWidth="24885" windowHeight="14550" tabRatio="595" xr2:uid="{0FBA1E31-4CC7-42AC-80D4-E6FE3964EF86}"/>
  </bookViews>
  <sheets>
    <sheet name="Active and emerging" sheetId="25" r:id="rId1"/>
    <sheet name="PNF Data" sheetId="27" state="hidden" r:id="rId2"/>
    <sheet name="Key" sheetId="4" state="hidden" r:id="rId3"/>
  </sheets>
  <definedNames>
    <definedName name="_xlnm._FilterDatabase" localSheetId="0" hidden="1">'Active and emerging'!$A$5:$AE$424</definedName>
    <definedName name="_xlnm._FilterDatabase" localSheetId="1" hidden="1">'PNF Data'!$A$1:$AI$564</definedName>
    <definedName name="_Hlk170480347">'Active and emerging'!$R$200</definedName>
    <definedName name="_Hlk178774181">'Active and emerging'!$R$188</definedName>
    <definedName name="A_E">Key!$A$104:$A$105</definedName>
    <definedName name="Action">Key!$A$205:$A$207</definedName>
    <definedName name="Buildings_and_works">Key!$B$129:$B$133</definedName>
    <definedName name="Buildingsworks">Key!$B$129:$B$133</definedName>
    <definedName name="Category">Key!$A$171:$A$179</definedName>
    <definedName name="CM">#REF!</definedName>
    <definedName name="CO">#REF!</definedName>
    <definedName name="COfficer">Key!$A$79:$A$79</definedName>
    <definedName name="ColumnK">#REF!</definedName>
    <definedName name="ContractMo">Key!$A$28:$A$31</definedName>
    <definedName name="COs">#REF!</definedName>
    <definedName name="COS_21">Key!$A$70:$A$78</definedName>
    <definedName name="COVID">#REF!</definedName>
    <definedName name="CPM">#REF!</definedName>
    <definedName name="Energy">Key!$B$141:$B$143</definedName>
    <definedName name="Facilities_management">Key!$B$134:$B$135</definedName>
    <definedName name="Fleet_and_highways">Key!$B$144:$B$146</definedName>
    <definedName name="GD">Key!$A$83:$A$86</definedName>
    <definedName name="GDPR">#REF!</definedName>
    <definedName name="GDPR1">#REF!</definedName>
    <definedName name="GDPR2">Key!$A$83:$A$86</definedName>
    <definedName name="GDPT1">#REF!</definedName>
    <definedName name="GN">#REF!</definedName>
    <definedName name="Health_and_social">Key!$B$147:$B$150</definedName>
    <definedName name="IT_and_documents">Key!$B$136:$B$140</definedName>
    <definedName name="K">Key!$A$66:$A$67</definedName>
    <definedName name="LW">#REF!</definedName>
    <definedName name="NCCO">#REF!</definedName>
    <definedName name="Newservice">Key!$A$3:$A$25</definedName>
    <definedName name="Opt">#REF!</definedName>
    <definedName name="People_and_professional_services">Key!$B$160:$B$168</definedName>
    <definedName name="_xlnm.Print_Area" localSheetId="0">'Active and emerging'!$A$5:$U$385</definedName>
    <definedName name="_xlnm.Print_Titles" localSheetId="0">'Active and emerging'!$5:$5</definedName>
    <definedName name="R_O">Key!$A$66:$A$67</definedName>
    <definedName name="RAG">#REF!</definedName>
    <definedName name="RED">Key!$A$47:$A$49</definedName>
    <definedName name="Serv">Key!#REF!</definedName>
    <definedName name="Service">#REF!</definedName>
    <definedName name="Service1">#REF!</definedName>
    <definedName name="Sports_and_leisure">Key!$B$151:$B$153</definedName>
    <definedName name="Stage">#REF!</definedName>
    <definedName name="Stage1">Key!$A$34:$A$44</definedName>
    <definedName name="Status">#REF!</definedName>
    <definedName name="SupplierT">Key!$A$108:$A$112</definedName>
    <definedName name="Thres">#REF!</definedName>
    <definedName name="TY">Key!$A$59:$A$61</definedName>
    <definedName name="Type">#REF!</definedName>
    <definedName name="Waste_and_environment">Key!$B$154:$B$159</definedName>
    <definedName name="Waste_and_environmental">Key!$B$154:$B$159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9" i="25" l="1"/>
  <c r="L129" i="25"/>
  <c r="J129" i="25"/>
  <c r="D129" i="25"/>
  <c r="Q118" i="25"/>
  <c r="D89" i="25"/>
  <c r="D122" i="25"/>
  <c r="V122" i="25"/>
  <c r="D147" i="25"/>
  <c r="V73" i="25"/>
  <c r="M73" i="25"/>
  <c r="L73" i="25"/>
  <c r="D73" i="25"/>
  <c r="V72" i="25"/>
  <c r="M72" i="25"/>
  <c r="L72" i="25"/>
  <c r="D72" i="25"/>
  <c r="C363" i="25" l="1"/>
  <c r="D363" i="25" s="1"/>
  <c r="E363" i="25"/>
  <c r="F363" i="25"/>
  <c r="G363" i="25"/>
  <c r="H363" i="25"/>
  <c r="I363" i="25"/>
  <c r="L363" i="25"/>
  <c r="M363" i="25"/>
  <c r="N363" i="25"/>
  <c r="R363" i="25"/>
  <c r="S363" i="25"/>
  <c r="T363" i="25"/>
  <c r="U363" i="25"/>
  <c r="C403" i="25" l="1"/>
  <c r="D403" i="25" s="1"/>
  <c r="E403" i="25"/>
  <c r="F403" i="25"/>
  <c r="G403" i="25"/>
  <c r="H403" i="25"/>
  <c r="I403" i="25"/>
  <c r="L403" i="25"/>
  <c r="M403" i="25"/>
  <c r="N403" i="25"/>
  <c r="P403" i="25"/>
  <c r="R403" i="25"/>
  <c r="S403" i="25"/>
  <c r="T403" i="25"/>
  <c r="U403" i="25"/>
  <c r="J403" i="25" s="1"/>
  <c r="C404" i="25"/>
  <c r="D404" i="25" s="1"/>
  <c r="E404" i="25"/>
  <c r="F404" i="25"/>
  <c r="G404" i="25"/>
  <c r="H404" i="25"/>
  <c r="I404" i="25"/>
  <c r="L404" i="25"/>
  <c r="M404" i="25"/>
  <c r="N404" i="25"/>
  <c r="P404" i="25"/>
  <c r="R404" i="25"/>
  <c r="S404" i="25"/>
  <c r="T404" i="25"/>
  <c r="U404" i="25"/>
  <c r="J404" i="25" s="1"/>
  <c r="C405" i="25"/>
  <c r="D405" i="25" s="1"/>
  <c r="E405" i="25"/>
  <c r="F405" i="25"/>
  <c r="G405" i="25"/>
  <c r="H405" i="25"/>
  <c r="I405" i="25"/>
  <c r="L405" i="25"/>
  <c r="M405" i="25"/>
  <c r="N405" i="25"/>
  <c r="P405" i="25"/>
  <c r="R405" i="25"/>
  <c r="S405" i="25"/>
  <c r="T405" i="25"/>
  <c r="U405" i="25"/>
  <c r="J405" i="25" s="1"/>
  <c r="C406" i="25"/>
  <c r="D406" i="25" s="1"/>
  <c r="E406" i="25"/>
  <c r="F406" i="25"/>
  <c r="G406" i="25"/>
  <c r="H406" i="25"/>
  <c r="I406" i="25"/>
  <c r="L406" i="25"/>
  <c r="M406" i="25"/>
  <c r="N406" i="25"/>
  <c r="P406" i="25"/>
  <c r="R406" i="25"/>
  <c r="S406" i="25"/>
  <c r="T406" i="25"/>
  <c r="U406" i="25"/>
  <c r="J406" i="25" s="1"/>
  <c r="C407" i="25"/>
  <c r="D407" i="25" s="1"/>
  <c r="E407" i="25"/>
  <c r="F407" i="25"/>
  <c r="G407" i="25"/>
  <c r="H407" i="25"/>
  <c r="I407" i="25"/>
  <c r="L407" i="25"/>
  <c r="M407" i="25"/>
  <c r="N407" i="25"/>
  <c r="P407" i="25"/>
  <c r="R407" i="25"/>
  <c r="S407" i="25"/>
  <c r="T407" i="25"/>
  <c r="U407" i="25"/>
  <c r="J407" i="25" s="1"/>
  <c r="C408" i="25"/>
  <c r="D408" i="25" s="1"/>
  <c r="E408" i="25"/>
  <c r="F408" i="25"/>
  <c r="G408" i="25"/>
  <c r="H408" i="25"/>
  <c r="I408" i="25"/>
  <c r="L408" i="25"/>
  <c r="M408" i="25"/>
  <c r="N408" i="25"/>
  <c r="P408" i="25"/>
  <c r="R408" i="25"/>
  <c r="S408" i="25"/>
  <c r="T408" i="25"/>
  <c r="U408" i="25"/>
  <c r="J408" i="25" s="1"/>
  <c r="C409" i="25"/>
  <c r="D409" i="25" s="1"/>
  <c r="E409" i="25"/>
  <c r="F409" i="25"/>
  <c r="G409" i="25"/>
  <c r="H409" i="25"/>
  <c r="I409" i="25"/>
  <c r="L409" i="25"/>
  <c r="M409" i="25"/>
  <c r="N409" i="25"/>
  <c r="P409" i="25"/>
  <c r="R409" i="25"/>
  <c r="S409" i="25"/>
  <c r="T409" i="25"/>
  <c r="U409" i="25"/>
  <c r="J409" i="25" s="1"/>
  <c r="C410" i="25"/>
  <c r="D410" i="25" s="1"/>
  <c r="E410" i="25"/>
  <c r="F410" i="25"/>
  <c r="G410" i="25"/>
  <c r="H410" i="25"/>
  <c r="I410" i="25"/>
  <c r="L410" i="25"/>
  <c r="M410" i="25"/>
  <c r="N410" i="25"/>
  <c r="P410" i="25"/>
  <c r="R410" i="25"/>
  <c r="S410" i="25"/>
  <c r="T410" i="25"/>
  <c r="U410" i="25"/>
  <c r="J410" i="25" s="1"/>
  <c r="C411" i="25"/>
  <c r="D411" i="25" s="1"/>
  <c r="E411" i="25"/>
  <c r="F411" i="25"/>
  <c r="G411" i="25"/>
  <c r="H411" i="25"/>
  <c r="I411" i="25"/>
  <c r="L411" i="25"/>
  <c r="M411" i="25"/>
  <c r="N411" i="25"/>
  <c r="P411" i="25"/>
  <c r="R411" i="25"/>
  <c r="S411" i="25"/>
  <c r="T411" i="25"/>
  <c r="U411" i="25"/>
  <c r="J411" i="25" s="1"/>
  <c r="C412" i="25"/>
  <c r="D412" i="25" s="1"/>
  <c r="E412" i="25"/>
  <c r="F412" i="25"/>
  <c r="G412" i="25"/>
  <c r="H412" i="25"/>
  <c r="I412" i="25"/>
  <c r="L412" i="25"/>
  <c r="M412" i="25"/>
  <c r="N412" i="25"/>
  <c r="P412" i="25"/>
  <c r="R412" i="25"/>
  <c r="S412" i="25"/>
  <c r="T412" i="25"/>
  <c r="U412" i="25"/>
  <c r="J412" i="25" s="1"/>
  <c r="C413" i="25"/>
  <c r="D413" i="25" s="1"/>
  <c r="E413" i="25"/>
  <c r="F413" i="25"/>
  <c r="G413" i="25"/>
  <c r="H413" i="25"/>
  <c r="I413" i="25"/>
  <c r="L413" i="25"/>
  <c r="M413" i="25"/>
  <c r="N413" i="25"/>
  <c r="P413" i="25"/>
  <c r="R413" i="25"/>
  <c r="S413" i="25"/>
  <c r="T413" i="25"/>
  <c r="U413" i="25"/>
  <c r="J413" i="25" s="1"/>
  <c r="C414" i="25"/>
  <c r="D414" i="25" s="1"/>
  <c r="E414" i="25"/>
  <c r="F414" i="25"/>
  <c r="G414" i="25"/>
  <c r="H414" i="25"/>
  <c r="I414" i="25"/>
  <c r="L414" i="25"/>
  <c r="M414" i="25"/>
  <c r="N414" i="25"/>
  <c r="P414" i="25"/>
  <c r="R414" i="25"/>
  <c r="S414" i="25"/>
  <c r="T414" i="25"/>
  <c r="U414" i="25"/>
  <c r="J414" i="25" s="1"/>
  <c r="C415" i="25"/>
  <c r="D415" i="25" s="1"/>
  <c r="E415" i="25"/>
  <c r="F415" i="25"/>
  <c r="G415" i="25"/>
  <c r="H415" i="25"/>
  <c r="I415" i="25"/>
  <c r="L415" i="25"/>
  <c r="M415" i="25"/>
  <c r="N415" i="25"/>
  <c r="P415" i="25"/>
  <c r="R415" i="25"/>
  <c r="S415" i="25"/>
  <c r="T415" i="25"/>
  <c r="U415" i="25"/>
  <c r="J415" i="25" s="1"/>
  <c r="C416" i="25"/>
  <c r="D416" i="25" s="1"/>
  <c r="E416" i="25"/>
  <c r="F416" i="25"/>
  <c r="G416" i="25"/>
  <c r="H416" i="25"/>
  <c r="I416" i="25"/>
  <c r="L416" i="25"/>
  <c r="M416" i="25"/>
  <c r="N416" i="25"/>
  <c r="P416" i="25"/>
  <c r="R416" i="25"/>
  <c r="S416" i="25"/>
  <c r="T416" i="25"/>
  <c r="U416" i="25"/>
  <c r="J416" i="25" s="1"/>
  <c r="C417" i="25"/>
  <c r="D417" i="25" s="1"/>
  <c r="E417" i="25"/>
  <c r="F417" i="25"/>
  <c r="G417" i="25"/>
  <c r="H417" i="25"/>
  <c r="I417" i="25"/>
  <c r="L417" i="25"/>
  <c r="M417" i="25"/>
  <c r="N417" i="25"/>
  <c r="P417" i="25"/>
  <c r="R417" i="25"/>
  <c r="S417" i="25"/>
  <c r="T417" i="25"/>
  <c r="U417" i="25"/>
  <c r="J417" i="25" s="1"/>
  <c r="C418" i="25"/>
  <c r="D418" i="25" s="1"/>
  <c r="E418" i="25"/>
  <c r="F418" i="25"/>
  <c r="G418" i="25"/>
  <c r="H418" i="25"/>
  <c r="I418" i="25"/>
  <c r="L418" i="25"/>
  <c r="M418" i="25"/>
  <c r="N418" i="25"/>
  <c r="P418" i="25"/>
  <c r="R418" i="25"/>
  <c r="S418" i="25"/>
  <c r="T418" i="25"/>
  <c r="U418" i="25"/>
  <c r="J418" i="25" s="1"/>
  <c r="C419" i="25"/>
  <c r="D419" i="25" s="1"/>
  <c r="E419" i="25"/>
  <c r="F419" i="25"/>
  <c r="G419" i="25"/>
  <c r="H419" i="25"/>
  <c r="I419" i="25"/>
  <c r="L419" i="25"/>
  <c r="M419" i="25"/>
  <c r="N419" i="25"/>
  <c r="P419" i="25"/>
  <c r="R419" i="25"/>
  <c r="S419" i="25"/>
  <c r="T419" i="25"/>
  <c r="U419" i="25"/>
  <c r="J419" i="25" s="1"/>
  <c r="C420" i="25"/>
  <c r="D420" i="25" s="1"/>
  <c r="E420" i="25"/>
  <c r="F420" i="25"/>
  <c r="G420" i="25"/>
  <c r="H420" i="25"/>
  <c r="I420" i="25"/>
  <c r="L420" i="25"/>
  <c r="M420" i="25"/>
  <c r="N420" i="25"/>
  <c r="P420" i="25"/>
  <c r="R420" i="25"/>
  <c r="S420" i="25"/>
  <c r="T420" i="25"/>
  <c r="U420" i="25"/>
  <c r="J420" i="25" s="1"/>
  <c r="C421" i="25"/>
  <c r="D421" i="25" s="1"/>
  <c r="E421" i="25"/>
  <c r="F421" i="25"/>
  <c r="G421" i="25"/>
  <c r="H421" i="25"/>
  <c r="I421" i="25"/>
  <c r="L421" i="25"/>
  <c r="M421" i="25"/>
  <c r="N421" i="25"/>
  <c r="P421" i="25"/>
  <c r="R421" i="25"/>
  <c r="S421" i="25"/>
  <c r="T421" i="25"/>
  <c r="U421" i="25"/>
  <c r="J421" i="25" s="1"/>
  <c r="C422" i="25"/>
  <c r="D422" i="25" s="1"/>
  <c r="E422" i="25"/>
  <c r="F422" i="25"/>
  <c r="G422" i="25"/>
  <c r="H422" i="25"/>
  <c r="I422" i="25"/>
  <c r="L422" i="25"/>
  <c r="M422" i="25"/>
  <c r="N422" i="25"/>
  <c r="P422" i="25"/>
  <c r="R422" i="25"/>
  <c r="S422" i="25"/>
  <c r="T422" i="25"/>
  <c r="U422" i="25"/>
  <c r="J422" i="25" s="1"/>
  <c r="C423" i="25"/>
  <c r="D423" i="25" s="1"/>
  <c r="E423" i="25"/>
  <c r="F423" i="25"/>
  <c r="G423" i="25"/>
  <c r="H423" i="25"/>
  <c r="I423" i="25"/>
  <c r="L423" i="25"/>
  <c r="M423" i="25"/>
  <c r="N423" i="25"/>
  <c r="P423" i="25"/>
  <c r="R423" i="25"/>
  <c r="S423" i="25"/>
  <c r="T423" i="25"/>
  <c r="U423" i="25"/>
  <c r="J423" i="25" s="1"/>
  <c r="C424" i="25"/>
  <c r="D424" i="25" s="1"/>
  <c r="E424" i="25"/>
  <c r="F424" i="25"/>
  <c r="G424" i="25"/>
  <c r="H424" i="25"/>
  <c r="I424" i="25"/>
  <c r="L424" i="25"/>
  <c r="M424" i="25"/>
  <c r="N424" i="25"/>
  <c r="P424" i="25"/>
  <c r="R424" i="25"/>
  <c r="S424" i="25"/>
  <c r="T424" i="25"/>
  <c r="U424" i="25"/>
  <c r="J424" i="25" s="1"/>
  <c r="C397" i="25"/>
  <c r="D397" i="25" s="1"/>
  <c r="E397" i="25"/>
  <c r="F397" i="25"/>
  <c r="G397" i="25"/>
  <c r="H397" i="25"/>
  <c r="I397" i="25"/>
  <c r="L397" i="25"/>
  <c r="M397" i="25"/>
  <c r="N397" i="25"/>
  <c r="P397" i="25"/>
  <c r="R397" i="25"/>
  <c r="S397" i="25"/>
  <c r="T397" i="25"/>
  <c r="U397" i="25"/>
  <c r="J397" i="25" s="1"/>
  <c r="C398" i="25"/>
  <c r="D398" i="25" s="1"/>
  <c r="E398" i="25"/>
  <c r="F398" i="25"/>
  <c r="G398" i="25"/>
  <c r="H398" i="25"/>
  <c r="I398" i="25"/>
  <c r="L398" i="25"/>
  <c r="M398" i="25"/>
  <c r="N398" i="25"/>
  <c r="P398" i="25"/>
  <c r="R398" i="25"/>
  <c r="S398" i="25"/>
  <c r="T398" i="25"/>
  <c r="U398" i="25"/>
  <c r="J398" i="25" s="1"/>
  <c r="C399" i="25"/>
  <c r="D399" i="25" s="1"/>
  <c r="E399" i="25"/>
  <c r="F399" i="25"/>
  <c r="G399" i="25"/>
  <c r="H399" i="25"/>
  <c r="I399" i="25"/>
  <c r="L399" i="25"/>
  <c r="M399" i="25"/>
  <c r="N399" i="25"/>
  <c r="P399" i="25"/>
  <c r="R399" i="25"/>
  <c r="S399" i="25"/>
  <c r="T399" i="25"/>
  <c r="U399" i="25"/>
  <c r="J399" i="25" s="1"/>
  <c r="C400" i="25"/>
  <c r="D400" i="25" s="1"/>
  <c r="E400" i="25"/>
  <c r="F400" i="25"/>
  <c r="G400" i="25"/>
  <c r="H400" i="25"/>
  <c r="I400" i="25"/>
  <c r="L400" i="25"/>
  <c r="M400" i="25"/>
  <c r="N400" i="25"/>
  <c r="P400" i="25"/>
  <c r="R400" i="25"/>
  <c r="S400" i="25"/>
  <c r="T400" i="25"/>
  <c r="U400" i="25"/>
  <c r="J400" i="25" s="1"/>
  <c r="C401" i="25"/>
  <c r="D401" i="25" s="1"/>
  <c r="E401" i="25"/>
  <c r="F401" i="25"/>
  <c r="G401" i="25"/>
  <c r="H401" i="25"/>
  <c r="I401" i="25"/>
  <c r="L401" i="25"/>
  <c r="M401" i="25"/>
  <c r="N401" i="25"/>
  <c r="P401" i="25"/>
  <c r="R401" i="25"/>
  <c r="S401" i="25"/>
  <c r="T401" i="25"/>
  <c r="U401" i="25"/>
  <c r="J401" i="25" s="1"/>
  <c r="C402" i="25"/>
  <c r="D402" i="25" s="1"/>
  <c r="E402" i="25"/>
  <c r="F402" i="25"/>
  <c r="G402" i="25"/>
  <c r="H402" i="25"/>
  <c r="I402" i="25"/>
  <c r="L402" i="25"/>
  <c r="M402" i="25"/>
  <c r="N402" i="25"/>
  <c r="P402" i="25"/>
  <c r="R402" i="25"/>
  <c r="S402" i="25"/>
  <c r="T402" i="25"/>
  <c r="U402" i="25"/>
  <c r="J402" i="25" s="1"/>
  <c r="C385" i="25"/>
  <c r="D385" i="25" s="1"/>
  <c r="E385" i="25"/>
  <c r="F385" i="25"/>
  <c r="G385" i="25"/>
  <c r="H385" i="25"/>
  <c r="I385" i="25"/>
  <c r="L385" i="25"/>
  <c r="M385" i="25"/>
  <c r="N385" i="25"/>
  <c r="P385" i="25"/>
  <c r="R385" i="25"/>
  <c r="S385" i="25"/>
  <c r="T385" i="25"/>
  <c r="U385" i="25"/>
  <c r="J385" i="25" s="1"/>
  <c r="C386" i="25"/>
  <c r="D386" i="25" s="1"/>
  <c r="E386" i="25"/>
  <c r="F386" i="25"/>
  <c r="G386" i="25"/>
  <c r="H386" i="25"/>
  <c r="I386" i="25"/>
  <c r="L386" i="25"/>
  <c r="M386" i="25"/>
  <c r="N386" i="25"/>
  <c r="P386" i="25"/>
  <c r="R386" i="25"/>
  <c r="S386" i="25"/>
  <c r="T386" i="25"/>
  <c r="U386" i="25"/>
  <c r="J386" i="25" s="1"/>
  <c r="C387" i="25"/>
  <c r="D387" i="25" s="1"/>
  <c r="E387" i="25"/>
  <c r="F387" i="25"/>
  <c r="G387" i="25"/>
  <c r="H387" i="25"/>
  <c r="I387" i="25"/>
  <c r="L387" i="25"/>
  <c r="M387" i="25"/>
  <c r="N387" i="25"/>
  <c r="P387" i="25"/>
  <c r="R387" i="25"/>
  <c r="S387" i="25"/>
  <c r="T387" i="25"/>
  <c r="U387" i="25"/>
  <c r="J387" i="25" s="1"/>
  <c r="C388" i="25"/>
  <c r="D388" i="25" s="1"/>
  <c r="E388" i="25"/>
  <c r="F388" i="25"/>
  <c r="G388" i="25"/>
  <c r="H388" i="25"/>
  <c r="I388" i="25"/>
  <c r="L388" i="25"/>
  <c r="M388" i="25"/>
  <c r="N388" i="25"/>
  <c r="P388" i="25"/>
  <c r="R388" i="25"/>
  <c r="S388" i="25"/>
  <c r="T388" i="25"/>
  <c r="U388" i="25"/>
  <c r="J388" i="25" s="1"/>
  <c r="C389" i="25"/>
  <c r="D389" i="25" s="1"/>
  <c r="E389" i="25"/>
  <c r="F389" i="25"/>
  <c r="G389" i="25"/>
  <c r="H389" i="25"/>
  <c r="I389" i="25"/>
  <c r="L389" i="25"/>
  <c r="M389" i="25"/>
  <c r="N389" i="25"/>
  <c r="P389" i="25"/>
  <c r="R389" i="25"/>
  <c r="S389" i="25"/>
  <c r="T389" i="25"/>
  <c r="U389" i="25"/>
  <c r="J389" i="25" s="1"/>
  <c r="C390" i="25"/>
  <c r="D390" i="25" s="1"/>
  <c r="E390" i="25"/>
  <c r="F390" i="25"/>
  <c r="G390" i="25"/>
  <c r="H390" i="25"/>
  <c r="I390" i="25"/>
  <c r="L390" i="25"/>
  <c r="M390" i="25"/>
  <c r="N390" i="25"/>
  <c r="P390" i="25"/>
  <c r="R390" i="25"/>
  <c r="S390" i="25"/>
  <c r="T390" i="25"/>
  <c r="U390" i="25"/>
  <c r="J390" i="25" s="1"/>
  <c r="C391" i="25"/>
  <c r="D391" i="25" s="1"/>
  <c r="E391" i="25"/>
  <c r="F391" i="25"/>
  <c r="G391" i="25"/>
  <c r="H391" i="25"/>
  <c r="I391" i="25"/>
  <c r="L391" i="25"/>
  <c r="M391" i="25"/>
  <c r="N391" i="25"/>
  <c r="P391" i="25"/>
  <c r="R391" i="25"/>
  <c r="S391" i="25"/>
  <c r="T391" i="25"/>
  <c r="U391" i="25"/>
  <c r="J391" i="25" s="1"/>
  <c r="C392" i="25"/>
  <c r="D392" i="25" s="1"/>
  <c r="E392" i="25"/>
  <c r="F392" i="25"/>
  <c r="G392" i="25"/>
  <c r="H392" i="25"/>
  <c r="I392" i="25"/>
  <c r="L392" i="25"/>
  <c r="M392" i="25"/>
  <c r="N392" i="25"/>
  <c r="P392" i="25"/>
  <c r="R392" i="25"/>
  <c r="S392" i="25"/>
  <c r="T392" i="25"/>
  <c r="U392" i="25"/>
  <c r="J392" i="25" s="1"/>
  <c r="C393" i="25"/>
  <c r="D393" i="25" s="1"/>
  <c r="E393" i="25"/>
  <c r="F393" i="25"/>
  <c r="G393" i="25"/>
  <c r="H393" i="25"/>
  <c r="I393" i="25"/>
  <c r="L393" i="25"/>
  <c r="M393" i="25"/>
  <c r="N393" i="25"/>
  <c r="P393" i="25"/>
  <c r="R393" i="25"/>
  <c r="S393" i="25"/>
  <c r="T393" i="25"/>
  <c r="U393" i="25"/>
  <c r="J393" i="25" s="1"/>
  <c r="C394" i="25"/>
  <c r="D394" i="25" s="1"/>
  <c r="E394" i="25"/>
  <c r="F394" i="25"/>
  <c r="G394" i="25"/>
  <c r="H394" i="25"/>
  <c r="I394" i="25"/>
  <c r="L394" i="25"/>
  <c r="M394" i="25"/>
  <c r="N394" i="25"/>
  <c r="P394" i="25"/>
  <c r="R394" i="25"/>
  <c r="S394" i="25"/>
  <c r="T394" i="25"/>
  <c r="U394" i="25"/>
  <c r="J394" i="25" s="1"/>
  <c r="C395" i="25"/>
  <c r="D395" i="25" s="1"/>
  <c r="E395" i="25"/>
  <c r="F395" i="25"/>
  <c r="G395" i="25"/>
  <c r="H395" i="25"/>
  <c r="I395" i="25"/>
  <c r="L395" i="25"/>
  <c r="M395" i="25"/>
  <c r="N395" i="25"/>
  <c r="P395" i="25"/>
  <c r="R395" i="25"/>
  <c r="S395" i="25"/>
  <c r="T395" i="25"/>
  <c r="U395" i="25"/>
  <c r="J395" i="25" s="1"/>
  <c r="C396" i="25"/>
  <c r="D396" i="25" s="1"/>
  <c r="E396" i="25"/>
  <c r="F396" i="25"/>
  <c r="G396" i="25"/>
  <c r="H396" i="25"/>
  <c r="I396" i="25"/>
  <c r="L396" i="25"/>
  <c r="M396" i="25"/>
  <c r="N396" i="25"/>
  <c r="P396" i="25"/>
  <c r="R396" i="25"/>
  <c r="S396" i="25"/>
  <c r="T396" i="25"/>
  <c r="U396" i="25"/>
  <c r="J396" i="25" s="1"/>
  <c r="T343" i="25"/>
  <c r="C329" i="25" l="1"/>
  <c r="D329" i="25" s="1"/>
  <c r="E329" i="25"/>
  <c r="F329" i="25"/>
  <c r="G329" i="25"/>
  <c r="H329" i="25"/>
  <c r="I329" i="25"/>
  <c r="L329" i="25"/>
  <c r="M329" i="25"/>
  <c r="N329" i="25"/>
  <c r="P329" i="25"/>
  <c r="R329" i="25"/>
  <c r="S329" i="25"/>
  <c r="T329" i="25"/>
  <c r="U329" i="25"/>
  <c r="J329" i="25" s="1"/>
  <c r="I330" i="25"/>
  <c r="I331" i="25"/>
  <c r="I332" i="25"/>
  <c r="I333" i="25"/>
  <c r="I334" i="25"/>
  <c r="I335" i="25"/>
  <c r="I336" i="25"/>
  <c r="I337" i="25"/>
  <c r="I338" i="25"/>
  <c r="I339" i="25"/>
  <c r="I340" i="25"/>
  <c r="I341" i="25"/>
  <c r="I342" i="25"/>
  <c r="I343" i="25"/>
  <c r="I344" i="25"/>
  <c r="I345" i="25"/>
  <c r="I346" i="25"/>
  <c r="I347" i="25"/>
  <c r="I348" i="25"/>
  <c r="I349" i="25"/>
  <c r="I350" i="25"/>
  <c r="I351" i="25"/>
  <c r="I352" i="25"/>
  <c r="I353" i="25"/>
  <c r="I354" i="25"/>
  <c r="I355" i="25"/>
  <c r="I356" i="25"/>
  <c r="I357" i="25"/>
  <c r="I358" i="25"/>
  <c r="I359" i="25"/>
  <c r="I360" i="25"/>
  <c r="I361" i="25"/>
  <c r="I362" i="25"/>
  <c r="I364" i="25"/>
  <c r="I365" i="25"/>
  <c r="I366" i="25"/>
  <c r="I367" i="25"/>
  <c r="I368" i="25"/>
  <c r="I369" i="25"/>
  <c r="I370" i="25"/>
  <c r="I371" i="25"/>
  <c r="I372" i="25"/>
  <c r="I373" i="25"/>
  <c r="I374" i="25"/>
  <c r="I375" i="25"/>
  <c r="I376" i="25"/>
  <c r="I377" i="25"/>
  <c r="I378" i="25"/>
  <c r="I379" i="25"/>
  <c r="I380" i="25"/>
  <c r="I381" i="25"/>
  <c r="I382" i="25"/>
  <c r="I383" i="25"/>
  <c r="I384" i="25"/>
  <c r="J43" i="25"/>
  <c r="J58" i="25"/>
  <c r="J63" i="25"/>
  <c r="J76" i="25"/>
  <c r="J77" i="25"/>
  <c r="J96" i="25"/>
  <c r="J101" i="25"/>
  <c r="J102" i="25"/>
  <c r="J103" i="25"/>
  <c r="J112" i="25"/>
  <c r="J113" i="25"/>
  <c r="J116" i="25"/>
  <c r="J126" i="25"/>
  <c r="J133" i="25"/>
  <c r="J140" i="25"/>
  <c r="J145" i="25"/>
  <c r="J156" i="25"/>
  <c r="J165" i="25"/>
  <c r="J168" i="25"/>
  <c r="J178" i="25"/>
  <c r="J179" i="25"/>
  <c r="J186" i="25"/>
  <c r="J194" i="25"/>
  <c r="J195" i="25"/>
  <c r="J197" i="25"/>
  <c r="J199" i="25"/>
  <c r="J204" i="25"/>
  <c r="J211" i="25"/>
  <c r="J217" i="25"/>
  <c r="J218" i="25"/>
  <c r="J220" i="25"/>
  <c r="J223" i="25"/>
  <c r="J236" i="25"/>
  <c r="J237" i="25"/>
  <c r="J239" i="25"/>
  <c r="J240" i="25"/>
  <c r="J242" i="25"/>
  <c r="J248" i="25"/>
  <c r="J250" i="25"/>
  <c r="J251" i="25"/>
  <c r="J252" i="25"/>
  <c r="J253" i="25"/>
  <c r="J257" i="25"/>
  <c r="J264" i="25"/>
  <c r="J265" i="25"/>
  <c r="J278" i="25"/>
  <c r="J286" i="25"/>
  <c r="J287" i="25"/>
  <c r="J288" i="25"/>
  <c r="J289" i="25"/>
  <c r="J291" i="25"/>
  <c r="J292" i="25"/>
  <c r="J316" i="25"/>
  <c r="U326" i="25"/>
  <c r="O78" i="25"/>
  <c r="O79" i="25"/>
  <c r="O80" i="25"/>
  <c r="O81" i="25"/>
  <c r="O82" i="25"/>
  <c r="O83" i="25"/>
  <c r="O84" i="25"/>
  <c r="O85" i="25"/>
  <c r="O86" i="25"/>
  <c r="O87" i="25"/>
  <c r="O88" i="25"/>
  <c r="O127" i="25"/>
  <c r="O128" i="25"/>
  <c r="O130" i="25"/>
  <c r="O132" i="25"/>
  <c r="O134" i="25"/>
  <c r="O135" i="25"/>
  <c r="O136" i="25"/>
  <c r="O137" i="25"/>
  <c r="O138" i="25"/>
  <c r="O139" i="25"/>
  <c r="O140" i="25"/>
  <c r="O141" i="25"/>
  <c r="O142" i="25"/>
  <c r="O143" i="25"/>
  <c r="O144" i="25"/>
  <c r="O145" i="25"/>
  <c r="O146" i="25"/>
  <c r="O148" i="25"/>
  <c r="O150" i="25"/>
  <c r="O151" i="25"/>
  <c r="O152" i="25"/>
  <c r="O153" i="25"/>
  <c r="O154" i="25"/>
  <c r="O155" i="25"/>
  <c r="O157" i="25"/>
  <c r="O159" i="25"/>
  <c r="O160" i="25"/>
  <c r="O161" i="25"/>
  <c r="O162" i="25"/>
  <c r="O163" i="25"/>
  <c r="O164" i="25"/>
  <c r="O169" i="25"/>
  <c r="O170" i="25"/>
  <c r="O171" i="25"/>
  <c r="O172" i="25"/>
  <c r="O175" i="25"/>
  <c r="O176" i="25"/>
  <c r="O177" i="25"/>
  <c r="O180" i="25"/>
  <c r="O181" i="25"/>
  <c r="O182" i="25"/>
  <c r="O183" i="25"/>
  <c r="O184" i="25"/>
  <c r="O185" i="25"/>
  <c r="O188" i="25"/>
  <c r="O189" i="25"/>
  <c r="O190" i="25"/>
  <c r="O191" i="25"/>
  <c r="O192" i="25"/>
  <c r="O193" i="25"/>
  <c r="O194" i="25"/>
  <c r="O195" i="25"/>
  <c r="O197" i="25"/>
  <c r="O198" i="25"/>
  <c r="O199" i="25"/>
  <c r="O200" i="25"/>
  <c r="O201" i="25"/>
  <c r="O202" i="25"/>
  <c r="O203" i="25"/>
  <c r="O204" i="25"/>
  <c r="O205" i="25"/>
  <c r="O206" i="25"/>
  <c r="O207" i="25"/>
  <c r="O208" i="25"/>
  <c r="O209" i="25"/>
  <c r="O210" i="25"/>
  <c r="O212" i="25"/>
  <c r="O213" i="25"/>
  <c r="O214" i="25"/>
  <c r="O215" i="25"/>
  <c r="O216" i="25"/>
  <c r="O217" i="25"/>
  <c r="O218" i="25"/>
  <c r="O219" i="25"/>
  <c r="O220" i="25"/>
  <c r="O221" i="25"/>
  <c r="O222" i="25"/>
  <c r="O223" i="25"/>
  <c r="O224" i="25"/>
  <c r="O225" i="25"/>
  <c r="O226" i="25"/>
  <c r="O228" i="25"/>
  <c r="O229" i="25"/>
  <c r="O230" i="25"/>
  <c r="O231" i="25"/>
  <c r="O232" i="25"/>
  <c r="O233" i="25"/>
  <c r="O235" i="25"/>
  <c r="O236" i="25"/>
  <c r="O238" i="25"/>
  <c r="O239" i="25"/>
  <c r="O240" i="25"/>
  <c r="O241" i="25"/>
  <c r="O242" i="25"/>
  <c r="O243" i="25"/>
  <c r="O244" i="25"/>
  <c r="O245" i="25"/>
  <c r="O246" i="25"/>
  <c r="O247" i="25"/>
  <c r="O248" i="25"/>
  <c r="O251" i="25"/>
  <c r="O252" i="25"/>
  <c r="O253" i="25"/>
  <c r="O254" i="25"/>
  <c r="O257" i="25"/>
  <c r="O258" i="25"/>
  <c r="O259" i="25"/>
  <c r="O260" i="25"/>
  <c r="O261" i="25"/>
  <c r="O262" i="25"/>
  <c r="O263" i="25"/>
  <c r="O264" i="25"/>
  <c r="O265" i="25"/>
  <c r="O266" i="25"/>
  <c r="O267" i="25"/>
  <c r="O268" i="25"/>
  <c r="O269" i="25"/>
  <c r="O270" i="25"/>
  <c r="O271" i="25"/>
  <c r="O272" i="25"/>
  <c r="O273" i="25"/>
  <c r="O274" i="25"/>
  <c r="O275" i="25"/>
  <c r="O276" i="25"/>
  <c r="O277" i="25"/>
  <c r="O278" i="25"/>
  <c r="O279" i="25"/>
  <c r="O280" i="25"/>
  <c r="O281" i="25"/>
  <c r="O282" i="25"/>
  <c r="O283" i="25"/>
  <c r="O284" i="25"/>
  <c r="O285" i="25"/>
  <c r="O286" i="25"/>
  <c r="O287" i="25"/>
  <c r="O289" i="25"/>
  <c r="O290" i="25"/>
  <c r="O291" i="25"/>
  <c r="O292" i="25"/>
  <c r="O293" i="25"/>
  <c r="O294" i="25"/>
  <c r="O295" i="25"/>
  <c r="O296" i="25"/>
  <c r="O297" i="25"/>
  <c r="O298" i="25"/>
  <c r="O299" i="25"/>
  <c r="O300" i="25"/>
  <c r="O301" i="25"/>
  <c r="O302" i="25"/>
  <c r="O303" i="25"/>
  <c r="O304" i="25"/>
  <c r="O305" i="25"/>
  <c r="O306" i="25"/>
  <c r="O307" i="25"/>
  <c r="O308" i="25"/>
  <c r="O309" i="25"/>
  <c r="O310" i="25"/>
  <c r="O311" i="25"/>
  <c r="O312" i="25"/>
  <c r="O313" i="25"/>
  <c r="O314" i="25"/>
  <c r="O315" i="25"/>
  <c r="O316" i="25"/>
  <c r="O317" i="25"/>
  <c r="O318" i="25"/>
  <c r="O319" i="25"/>
  <c r="O320" i="25"/>
  <c r="O321" i="25"/>
  <c r="O322" i="25"/>
  <c r="O323" i="25"/>
  <c r="O324" i="25"/>
  <c r="O325" i="25"/>
  <c r="O326" i="25"/>
  <c r="O327" i="25"/>
  <c r="O328" i="25"/>
  <c r="L330" i="25"/>
  <c r="L331" i="25"/>
  <c r="L332" i="25"/>
  <c r="L333" i="25"/>
  <c r="L334" i="25"/>
  <c r="L335" i="25"/>
  <c r="L336" i="25"/>
  <c r="L337" i="25"/>
  <c r="L338" i="25"/>
  <c r="L339" i="25"/>
  <c r="L340" i="25"/>
  <c r="L341" i="25"/>
  <c r="L342" i="25"/>
  <c r="L344" i="25"/>
  <c r="L345" i="25"/>
  <c r="L346" i="25"/>
  <c r="L347" i="25"/>
  <c r="L348" i="25"/>
  <c r="L349" i="25"/>
  <c r="L350" i="25"/>
  <c r="L351" i="25"/>
  <c r="L352" i="25"/>
  <c r="L353" i="25"/>
  <c r="L354" i="25"/>
  <c r="L355" i="25"/>
  <c r="L356" i="25"/>
  <c r="L357" i="25"/>
  <c r="L358" i="25"/>
  <c r="L359" i="25"/>
  <c r="L360" i="25"/>
  <c r="L361" i="25"/>
  <c r="L362" i="25"/>
  <c r="L364" i="25"/>
  <c r="L365" i="25"/>
  <c r="L366" i="25"/>
  <c r="L367" i="25"/>
  <c r="L368" i="25"/>
  <c r="L369" i="25"/>
  <c r="L370" i="25"/>
  <c r="L371" i="25"/>
  <c r="L372" i="25"/>
  <c r="L373" i="25"/>
  <c r="L374" i="25"/>
  <c r="L375" i="25"/>
  <c r="L376" i="25"/>
  <c r="L377" i="25"/>
  <c r="L378" i="25"/>
  <c r="L379" i="25"/>
  <c r="L380" i="25"/>
  <c r="L381" i="25"/>
  <c r="L382" i="25"/>
  <c r="L383" i="25"/>
  <c r="L384" i="25"/>
  <c r="M330" i="25"/>
  <c r="M331" i="25"/>
  <c r="M332" i="25"/>
  <c r="M333" i="25"/>
  <c r="M334" i="25"/>
  <c r="M335" i="25"/>
  <c r="M336" i="25"/>
  <c r="M337" i="25"/>
  <c r="M338" i="25"/>
  <c r="M339" i="25"/>
  <c r="M340" i="25"/>
  <c r="M341" i="25"/>
  <c r="M342" i="25"/>
  <c r="M344" i="25"/>
  <c r="M345" i="25"/>
  <c r="M346" i="25"/>
  <c r="M347" i="25"/>
  <c r="M348" i="25"/>
  <c r="M349" i="25"/>
  <c r="M350" i="25"/>
  <c r="M351" i="25"/>
  <c r="M352" i="25"/>
  <c r="M353" i="25"/>
  <c r="M354" i="25"/>
  <c r="M355" i="25"/>
  <c r="M356" i="25"/>
  <c r="M357" i="25"/>
  <c r="M358" i="25"/>
  <c r="M359" i="25"/>
  <c r="M360" i="25"/>
  <c r="M361" i="25"/>
  <c r="M362" i="25"/>
  <c r="M364" i="25"/>
  <c r="M365" i="25"/>
  <c r="M366" i="25"/>
  <c r="M367" i="25"/>
  <c r="M368" i="25"/>
  <c r="M369" i="25"/>
  <c r="M370" i="25"/>
  <c r="M371" i="25"/>
  <c r="M372" i="25"/>
  <c r="M373" i="25"/>
  <c r="M374" i="25"/>
  <c r="M375" i="25"/>
  <c r="M376" i="25"/>
  <c r="M377" i="25"/>
  <c r="M378" i="25"/>
  <c r="M379" i="25"/>
  <c r="M380" i="25"/>
  <c r="M381" i="25"/>
  <c r="M382" i="25"/>
  <c r="M383" i="25"/>
  <c r="M384" i="25"/>
  <c r="M43" i="25"/>
  <c r="M44" i="25"/>
  <c r="M56" i="25"/>
  <c r="M58" i="25"/>
  <c r="M59" i="25"/>
  <c r="M60" i="25"/>
  <c r="M62" i="25"/>
  <c r="M63" i="25"/>
  <c r="M64" i="25"/>
  <c r="M65" i="25"/>
  <c r="M66" i="25"/>
  <c r="M67" i="25"/>
  <c r="M68" i="25"/>
  <c r="M69" i="25"/>
  <c r="M70" i="25"/>
  <c r="M71" i="25"/>
  <c r="M74" i="25"/>
  <c r="M76" i="25"/>
  <c r="M77" i="25"/>
  <c r="M78" i="25"/>
  <c r="M79" i="25"/>
  <c r="M80" i="25"/>
  <c r="M81" i="25"/>
  <c r="M82" i="25"/>
  <c r="M83" i="25"/>
  <c r="M84" i="25"/>
  <c r="M85" i="25"/>
  <c r="M86" i="25"/>
  <c r="M87" i="25"/>
  <c r="M88" i="25"/>
  <c r="M90" i="25"/>
  <c r="M91" i="25"/>
  <c r="M92" i="25"/>
  <c r="M93" i="25"/>
  <c r="M94" i="25"/>
  <c r="M96" i="25"/>
  <c r="M97" i="25"/>
  <c r="M98" i="25"/>
  <c r="M99" i="25"/>
  <c r="M100" i="25"/>
  <c r="M101" i="25"/>
  <c r="M102" i="25"/>
  <c r="M103" i="25"/>
  <c r="M104" i="25"/>
  <c r="M105" i="25"/>
  <c r="M106" i="25"/>
  <c r="M107" i="25"/>
  <c r="M108" i="25"/>
  <c r="M109" i="25"/>
  <c r="M111" i="25"/>
  <c r="M112" i="25"/>
  <c r="M113" i="25"/>
  <c r="M114" i="25"/>
  <c r="M115" i="25"/>
  <c r="M116" i="25"/>
  <c r="M117" i="25"/>
  <c r="M119" i="25"/>
  <c r="M121" i="25"/>
  <c r="M123" i="25"/>
  <c r="M124" i="25"/>
  <c r="M125" i="25"/>
  <c r="M126" i="25"/>
  <c r="M127" i="25"/>
  <c r="M128" i="25"/>
  <c r="M130" i="25"/>
  <c r="M131" i="25"/>
  <c r="M132" i="25"/>
  <c r="M133" i="25"/>
  <c r="M134" i="25"/>
  <c r="M135" i="25"/>
  <c r="M136" i="25"/>
  <c r="M137" i="25"/>
  <c r="M138" i="25"/>
  <c r="M140" i="25"/>
  <c r="M141" i="25"/>
  <c r="M142" i="25"/>
  <c r="M143" i="25"/>
  <c r="M144" i="25"/>
  <c r="M145" i="25"/>
  <c r="M146" i="25"/>
  <c r="M148" i="25"/>
  <c r="M149" i="25"/>
  <c r="M150" i="25"/>
  <c r="M151" i="25"/>
  <c r="M152" i="25"/>
  <c r="M154" i="25"/>
  <c r="M155" i="25"/>
  <c r="M157" i="25"/>
  <c r="M158" i="25"/>
  <c r="M159" i="25"/>
  <c r="M160" i="25"/>
  <c r="M161" i="25"/>
  <c r="M162" i="25"/>
  <c r="M163" i="25"/>
  <c r="M164" i="25"/>
  <c r="M166" i="25"/>
  <c r="M167" i="25"/>
  <c r="M169" i="25"/>
  <c r="M170" i="25"/>
  <c r="M171" i="25"/>
  <c r="M172" i="25"/>
  <c r="M175" i="25"/>
  <c r="M176" i="25"/>
  <c r="M177" i="25"/>
  <c r="M180" i="25"/>
  <c r="M181" i="25"/>
  <c r="M182" i="25"/>
  <c r="M183" i="25"/>
  <c r="M184" i="25"/>
  <c r="M185" i="25"/>
  <c r="M186" i="25"/>
  <c r="M187" i="25"/>
  <c r="M188" i="25"/>
  <c r="M190" i="25"/>
  <c r="M191" i="25"/>
  <c r="M192" i="25"/>
  <c r="M193" i="25"/>
  <c r="M194" i="25"/>
  <c r="M195" i="25"/>
  <c r="M196" i="25"/>
  <c r="M197" i="25"/>
  <c r="M198" i="25"/>
  <c r="M199" i="25"/>
  <c r="M200" i="25"/>
  <c r="M201" i="25"/>
  <c r="M202" i="25"/>
  <c r="M203" i="25"/>
  <c r="M204" i="25"/>
  <c r="M205" i="25"/>
  <c r="M206" i="25"/>
  <c r="M207" i="25"/>
  <c r="M208" i="25"/>
  <c r="M209" i="25"/>
  <c r="M210" i="25"/>
  <c r="M212" i="25"/>
  <c r="M213" i="25"/>
  <c r="M214" i="25"/>
  <c r="M215" i="25"/>
  <c r="M216" i="25"/>
  <c r="M217" i="25"/>
  <c r="M218" i="25"/>
  <c r="M219" i="25"/>
  <c r="M220" i="25"/>
  <c r="M221" i="25"/>
  <c r="M222" i="25"/>
  <c r="M223" i="25"/>
  <c r="M224" i="25"/>
  <c r="M225" i="25"/>
  <c r="M226" i="25"/>
  <c r="M228" i="25"/>
  <c r="M229" i="25"/>
  <c r="M230" i="25"/>
  <c r="M231" i="25"/>
  <c r="M232" i="25"/>
  <c r="M233" i="25"/>
  <c r="M234" i="25"/>
  <c r="M235" i="25"/>
  <c r="M236" i="25"/>
  <c r="M237" i="25"/>
  <c r="M238" i="25"/>
  <c r="M239" i="25"/>
  <c r="M240" i="25"/>
  <c r="M241" i="25"/>
  <c r="M242" i="25"/>
  <c r="M243" i="25"/>
  <c r="M244" i="25"/>
  <c r="M245" i="25"/>
  <c r="M246" i="25"/>
  <c r="M247" i="25"/>
  <c r="M248" i="25"/>
  <c r="M250" i="25"/>
  <c r="M251" i="25"/>
  <c r="M252" i="25"/>
  <c r="M253" i="25"/>
  <c r="M254" i="25"/>
  <c r="M258" i="25"/>
  <c r="M259" i="25"/>
  <c r="M260" i="25"/>
  <c r="M261" i="25"/>
  <c r="M262" i="25"/>
  <c r="M263" i="25"/>
  <c r="M264" i="25"/>
  <c r="M265" i="25"/>
  <c r="M266" i="25"/>
  <c r="M267" i="25"/>
  <c r="M268" i="25"/>
  <c r="M269" i="25"/>
  <c r="M270" i="25"/>
  <c r="M271" i="25"/>
  <c r="M272" i="25"/>
  <c r="M273" i="25"/>
  <c r="M274" i="25"/>
  <c r="M275" i="25"/>
  <c r="M276" i="25"/>
  <c r="M277" i="25"/>
  <c r="M278" i="25"/>
  <c r="M279" i="25"/>
  <c r="M280" i="25"/>
  <c r="M281" i="25"/>
  <c r="M282" i="25"/>
  <c r="M283" i="25"/>
  <c r="M284" i="25"/>
  <c r="M285" i="25"/>
  <c r="M286" i="25"/>
  <c r="M287" i="25"/>
  <c r="M288" i="25"/>
  <c r="M289" i="25"/>
  <c r="M290" i="25"/>
  <c r="M291" i="25"/>
  <c r="M292" i="25"/>
  <c r="M293" i="25"/>
  <c r="M294" i="25"/>
  <c r="M295" i="25"/>
  <c r="M296" i="25"/>
  <c r="M297" i="25"/>
  <c r="M298" i="25"/>
  <c r="M299" i="25"/>
  <c r="M300" i="25"/>
  <c r="M301" i="25"/>
  <c r="M302" i="25"/>
  <c r="M303" i="25"/>
  <c r="M304" i="25"/>
  <c r="M305" i="25"/>
  <c r="M306" i="25"/>
  <c r="M307" i="25"/>
  <c r="M308" i="25"/>
  <c r="M309" i="25"/>
  <c r="M310" i="25"/>
  <c r="M311" i="25"/>
  <c r="M312" i="25"/>
  <c r="M313" i="25"/>
  <c r="M314" i="25"/>
  <c r="M315" i="25"/>
  <c r="M316" i="25"/>
  <c r="M317" i="25"/>
  <c r="M318" i="25"/>
  <c r="M319" i="25"/>
  <c r="M320" i="25"/>
  <c r="M321" i="25"/>
  <c r="M322" i="25"/>
  <c r="M323" i="25"/>
  <c r="M324" i="25"/>
  <c r="M325" i="25"/>
  <c r="M326" i="25"/>
  <c r="M327" i="25"/>
  <c r="L43" i="25"/>
  <c r="L44" i="25"/>
  <c r="L56" i="25"/>
  <c r="L58" i="25"/>
  <c r="L59" i="25"/>
  <c r="L60" i="25"/>
  <c r="L62" i="25"/>
  <c r="L63" i="25"/>
  <c r="L65" i="25"/>
  <c r="L66" i="25"/>
  <c r="L67" i="25"/>
  <c r="L68" i="25"/>
  <c r="L69" i="25"/>
  <c r="L70" i="25"/>
  <c r="L71" i="25"/>
  <c r="L74" i="25"/>
  <c r="L76" i="25"/>
  <c r="L77" i="25"/>
  <c r="L78" i="25"/>
  <c r="L79" i="25"/>
  <c r="L80" i="25"/>
  <c r="L81" i="25"/>
  <c r="L82" i="25"/>
  <c r="L83" i="25"/>
  <c r="L84" i="25"/>
  <c r="L85" i="25"/>
  <c r="L86" i="25"/>
  <c r="L87" i="25"/>
  <c r="L88" i="25"/>
  <c r="L90" i="25"/>
  <c r="L91" i="25"/>
  <c r="L92" i="25"/>
  <c r="L93" i="25"/>
  <c r="L94" i="25"/>
  <c r="L96" i="25"/>
  <c r="L97" i="25"/>
  <c r="L98" i="25"/>
  <c r="L99" i="25"/>
  <c r="L100" i="25"/>
  <c r="L101" i="25"/>
  <c r="L102" i="25"/>
  <c r="L103" i="25"/>
  <c r="L104" i="25"/>
  <c r="L105" i="25"/>
  <c r="L106" i="25"/>
  <c r="L107" i="25"/>
  <c r="L108" i="25"/>
  <c r="L109" i="25"/>
  <c r="L111" i="25"/>
  <c r="L112" i="25"/>
  <c r="L113" i="25"/>
  <c r="L114" i="25"/>
  <c r="L115" i="25"/>
  <c r="L116" i="25"/>
  <c r="L117" i="25"/>
  <c r="L119" i="25"/>
  <c r="L121" i="25"/>
  <c r="L123" i="25"/>
  <c r="L125" i="25"/>
  <c r="L126" i="25"/>
  <c r="L127" i="25"/>
  <c r="L128" i="25"/>
  <c r="L130" i="25"/>
  <c r="L131" i="25"/>
  <c r="L132" i="25"/>
  <c r="L133" i="25"/>
  <c r="L134" i="25"/>
  <c r="L135" i="25"/>
  <c r="L136" i="25"/>
  <c r="L137" i="25"/>
  <c r="L138" i="25"/>
  <c r="L140" i="25"/>
  <c r="L141" i="25"/>
  <c r="L142" i="25"/>
  <c r="L143" i="25"/>
  <c r="L144" i="25"/>
  <c r="L145" i="25"/>
  <c r="L146" i="25"/>
  <c r="L148" i="25"/>
  <c r="L149" i="25"/>
  <c r="L150" i="25"/>
  <c r="L151" i="25"/>
  <c r="L152" i="25"/>
  <c r="L154" i="25"/>
  <c r="L155" i="25"/>
  <c r="L156" i="25"/>
  <c r="L157" i="25"/>
  <c r="L158" i="25"/>
  <c r="L159" i="25"/>
  <c r="L160" i="25"/>
  <c r="L161" i="25"/>
  <c r="L162" i="25"/>
  <c r="L163" i="25"/>
  <c r="L164" i="25"/>
  <c r="L166" i="25"/>
  <c r="L167" i="25"/>
  <c r="L169" i="25"/>
  <c r="L170" i="25"/>
  <c r="L171" i="25"/>
  <c r="L172" i="25"/>
  <c r="L175" i="25"/>
  <c r="L176" i="25"/>
  <c r="L177" i="25"/>
  <c r="L180" i="25"/>
  <c r="L181" i="25"/>
  <c r="L182" i="25"/>
  <c r="L183" i="25"/>
  <c r="L184" i="25"/>
  <c r="L185" i="25"/>
  <c r="L186" i="25"/>
  <c r="L187" i="25"/>
  <c r="L188" i="25"/>
  <c r="L190" i="25"/>
  <c r="L191" i="25"/>
  <c r="L192" i="25"/>
  <c r="L193" i="25"/>
  <c r="L194" i="25"/>
  <c r="L195" i="25"/>
  <c r="L196" i="25"/>
  <c r="L197" i="25"/>
  <c r="L198" i="25"/>
  <c r="L199" i="25"/>
  <c r="L200" i="25"/>
  <c r="L201" i="25"/>
  <c r="L202" i="25"/>
  <c r="L203" i="25"/>
  <c r="L204" i="25"/>
  <c r="L205" i="25"/>
  <c r="L206" i="25"/>
  <c r="L207" i="25"/>
  <c r="L208" i="25"/>
  <c r="L209" i="25"/>
  <c r="L210" i="25"/>
  <c r="L211" i="25"/>
  <c r="L212" i="25"/>
  <c r="L213" i="25"/>
  <c r="L214" i="25"/>
  <c r="L215" i="25"/>
  <c r="L216" i="25"/>
  <c r="L217" i="25"/>
  <c r="L218" i="25"/>
  <c r="L219" i="25"/>
  <c r="L220" i="25"/>
  <c r="L221" i="25"/>
  <c r="L222" i="25"/>
  <c r="L223" i="25"/>
  <c r="L224" i="25"/>
  <c r="L226" i="25"/>
  <c r="L228" i="25"/>
  <c r="L229" i="25"/>
  <c r="L230" i="25"/>
  <c r="L231" i="25"/>
  <c r="L232" i="25"/>
  <c r="L233" i="25"/>
  <c r="L234" i="25"/>
  <c r="L235" i="25"/>
  <c r="L236" i="25"/>
  <c r="L237" i="25"/>
  <c r="L238" i="25"/>
  <c r="L239" i="25"/>
  <c r="L240" i="25"/>
  <c r="L241" i="25"/>
  <c r="L242" i="25"/>
  <c r="L243" i="25"/>
  <c r="L244" i="25"/>
  <c r="L245" i="25"/>
  <c r="L246" i="25"/>
  <c r="L247" i="25"/>
  <c r="L248" i="25"/>
  <c r="L250" i="25"/>
  <c r="L251" i="25"/>
  <c r="L252" i="25"/>
  <c r="L253" i="25"/>
  <c r="L254" i="25"/>
  <c r="L257" i="25"/>
  <c r="L258" i="25"/>
  <c r="L259" i="25"/>
  <c r="L260" i="25"/>
  <c r="L261" i="25"/>
  <c r="L262" i="25"/>
  <c r="L263" i="25"/>
  <c r="L264" i="25"/>
  <c r="L265" i="25"/>
  <c r="L266" i="25"/>
  <c r="L267" i="25"/>
  <c r="L268" i="25"/>
  <c r="L269" i="25"/>
  <c r="L270" i="25"/>
  <c r="L271" i="25"/>
  <c r="L272" i="25"/>
  <c r="L273" i="25"/>
  <c r="L274" i="25"/>
  <c r="L275" i="25"/>
  <c r="L276" i="25"/>
  <c r="L277" i="25"/>
  <c r="L278" i="25"/>
  <c r="L279" i="25"/>
  <c r="L280" i="25"/>
  <c r="L281" i="25"/>
  <c r="L282" i="25"/>
  <c r="L283" i="25"/>
  <c r="L284" i="25"/>
  <c r="L285" i="25"/>
  <c r="L286" i="25"/>
  <c r="L287" i="25"/>
  <c r="L288" i="25"/>
  <c r="L289" i="25"/>
  <c r="L290" i="25"/>
  <c r="L291" i="25"/>
  <c r="L292" i="25"/>
  <c r="L293" i="25"/>
  <c r="L294" i="25"/>
  <c r="L295" i="25"/>
  <c r="L296" i="25"/>
  <c r="L297" i="25"/>
  <c r="L298" i="25"/>
  <c r="L299" i="25"/>
  <c r="L300" i="25"/>
  <c r="L301" i="25"/>
  <c r="L302" i="25"/>
  <c r="L303" i="25"/>
  <c r="L304" i="25"/>
  <c r="L305" i="25"/>
  <c r="L306" i="25"/>
  <c r="L307" i="25"/>
  <c r="L308" i="25"/>
  <c r="L309" i="25"/>
  <c r="L310" i="25"/>
  <c r="L311" i="25"/>
  <c r="L312" i="25"/>
  <c r="L313" i="25"/>
  <c r="L314" i="25"/>
  <c r="L315" i="25"/>
  <c r="L316" i="25"/>
  <c r="L317" i="25"/>
  <c r="L318" i="25"/>
  <c r="L319" i="25"/>
  <c r="L320" i="25"/>
  <c r="L321" i="25"/>
  <c r="L322" i="25"/>
  <c r="L323" i="25"/>
  <c r="L324" i="25"/>
  <c r="L325" i="25"/>
  <c r="L326" i="25"/>
  <c r="L327" i="25"/>
  <c r="M328" i="25"/>
  <c r="L328" i="25"/>
  <c r="C183" i="25"/>
  <c r="D183" i="25" s="1"/>
  <c r="E183" i="25"/>
  <c r="F183" i="25"/>
  <c r="G183" i="25"/>
  <c r="H183" i="25"/>
  <c r="I183" i="25"/>
  <c r="N183" i="25"/>
  <c r="R183" i="25"/>
  <c r="S183" i="25"/>
  <c r="T183" i="25"/>
  <c r="U183" i="25"/>
  <c r="P351" i="25"/>
  <c r="P352" i="25"/>
  <c r="P353" i="25"/>
  <c r="P354" i="25"/>
  <c r="P355" i="25"/>
  <c r="P345" i="25"/>
  <c r="P346" i="25"/>
  <c r="P347" i="25"/>
  <c r="P348" i="25"/>
  <c r="P349" i="25"/>
  <c r="P350" i="25"/>
  <c r="P341" i="25"/>
  <c r="P342" i="25"/>
  <c r="P344" i="25"/>
  <c r="P339" i="25"/>
  <c r="P340" i="25"/>
  <c r="P336" i="25"/>
  <c r="P337" i="25"/>
  <c r="P338" i="25"/>
  <c r="P334" i="25"/>
  <c r="P335" i="25"/>
  <c r="P332" i="25"/>
  <c r="P333" i="25"/>
  <c r="P330" i="25"/>
  <c r="P331" i="25"/>
  <c r="P325" i="25"/>
  <c r="P326" i="25"/>
  <c r="P327" i="25"/>
  <c r="P328" i="25"/>
  <c r="P321" i="25"/>
  <c r="P322" i="25"/>
  <c r="P323" i="25"/>
  <c r="P324" i="25"/>
  <c r="C332" i="25"/>
  <c r="D332" i="25" s="1"/>
  <c r="E332" i="25"/>
  <c r="F332" i="25"/>
  <c r="G332" i="25"/>
  <c r="H332" i="25"/>
  <c r="N332" i="25"/>
  <c r="R332" i="25"/>
  <c r="S332" i="25"/>
  <c r="T332" i="25"/>
  <c r="U332" i="25"/>
  <c r="C333" i="25"/>
  <c r="D333" i="25" s="1"/>
  <c r="E333" i="25"/>
  <c r="F333" i="25"/>
  <c r="G333" i="25"/>
  <c r="H333" i="25"/>
  <c r="N333" i="25"/>
  <c r="R333" i="25"/>
  <c r="S333" i="25"/>
  <c r="T333" i="25"/>
  <c r="U333" i="25"/>
  <c r="C334" i="25"/>
  <c r="D334" i="25" s="1"/>
  <c r="E334" i="25"/>
  <c r="F334" i="25"/>
  <c r="G334" i="25"/>
  <c r="H334" i="25"/>
  <c r="N334" i="25"/>
  <c r="R334" i="25"/>
  <c r="S334" i="25"/>
  <c r="T334" i="25"/>
  <c r="U334" i="25"/>
  <c r="C335" i="25"/>
  <c r="D335" i="25" s="1"/>
  <c r="E335" i="25"/>
  <c r="F335" i="25"/>
  <c r="G335" i="25"/>
  <c r="H335" i="25"/>
  <c r="N335" i="25"/>
  <c r="R335" i="25"/>
  <c r="S335" i="25"/>
  <c r="T335" i="25"/>
  <c r="U335" i="25"/>
  <c r="C336" i="25"/>
  <c r="D336" i="25" s="1"/>
  <c r="E336" i="25"/>
  <c r="F336" i="25"/>
  <c r="G336" i="25"/>
  <c r="H336" i="25"/>
  <c r="N336" i="25"/>
  <c r="R336" i="25"/>
  <c r="S336" i="25"/>
  <c r="T336" i="25"/>
  <c r="U336" i="25"/>
  <c r="J336" i="25" s="1"/>
  <c r="C337" i="25"/>
  <c r="D337" i="25" s="1"/>
  <c r="E337" i="25"/>
  <c r="F337" i="25"/>
  <c r="G337" i="25"/>
  <c r="H337" i="25"/>
  <c r="N337" i="25"/>
  <c r="R337" i="25"/>
  <c r="S337" i="25"/>
  <c r="T337" i="25"/>
  <c r="U337" i="25"/>
  <c r="C338" i="25"/>
  <c r="D338" i="25" s="1"/>
  <c r="E338" i="25"/>
  <c r="F338" i="25"/>
  <c r="G338" i="25"/>
  <c r="H338" i="25"/>
  <c r="N338" i="25"/>
  <c r="R338" i="25"/>
  <c r="S338" i="25"/>
  <c r="T338" i="25"/>
  <c r="U338" i="25"/>
  <c r="C339" i="25"/>
  <c r="D339" i="25" s="1"/>
  <c r="E339" i="25"/>
  <c r="F339" i="25"/>
  <c r="G339" i="25"/>
  <c r="H339" i="25"/>
  <c r="N339" i="25"/>
  <c r="R339" i="25"/>
  <c r="S339" i="25"/>
  <c r="T339" i="25"/>
  <c r="U339" i="25"/>
  <c r="C340" i="25"/>
  <c r="D340" i="25" s="1"/>
  <c r="E340" i="25"/>
  <c r="F340" i="25"/>
  <c r="G340" i="25"/>
  <c r="H340" i="25"/>
  <c r="N340" i="25"/>
  <c r="R340" i="25"/>
  <c r="S340" i="25"/>
  <c r="T340" i="25"/>
  <c r="U340" i="25"/>
  <c r="J340" i="25" s="1"/>
  <c r="C341" i="25"/>
  <c r="D341" i="25" s="1"/>
  <c r="E341" i="25"/>
  <c r="F341" i="25"/>
  <c r="G341" i="25"/>
  <c r="H341" i="25"/>
  <c r="N341" i="25"/>
  <c r="R341" i="25"/>
  <c r="S341" i="25"/>
  <c r="T341" i="25"/>
  <c r="U341" i="25"/>
  <c r="C342" i="25"/>
  <c r="D342" i="25" s="1"/>
  <c r="E342" i="25"/>
  <c r="F342" i="25"/>
  <c r="G342" i="25"/>
  <c r="H342" i="25"/>
  <c r="N342" i="25"/>
  <c r="R342" i="25"/>
  <c r="S342" i="25"/>
  <c r="T342" i="25"/>
  <c r="U342" i="25"/>
  <c r="J342" i="25" s="1"/>
  <c r="C343" i="25"/>
  <c r="D343" i="25" s="1"/>
  <c r="F343" i="25"/>
  <c r="G343" i="25"/>
  <c r="C344" i="25"/>
  <c r="D344" i="25" s="1"/>
  <c r="E344" i="25"/>
  <c r="F344" i="25"/>
  <c r="G344" i="25"/>
  <c r="H344" i="25"/>
  <c r="N344" i="25"/>
  <c r="R344" i="25"/>
  <c r="S344" i="25"/>
  <c r="T344" i="25"/>
  <c r="U344" i="25"/>
  <c r="C345" i="25"/>
  <c r="D345" i="25" s="1"/>
  <c r="E345" i="25"/>
  <c r="F345" i="25"/>
  <c r="G345" i="25"/>
  <c r="H345" i="25"/>
  <c r="N345" i="25"/>
  <c r="R345" i="25"/>
  <c r="S345" i="25"/>
  <c r="T345" i="25"/>
  <c r="U345" i="25"/>
  <c r="C346" i="25"/>
  <c r="D346" i="25" s="1"/>
  <c r="E346" i="25"/>
  <c r="F346" i="25"/>
  <c r="G346" i="25"/>
  <c r="H346" i="25"/>
  <c r="N346" i="25"/>
  <c r="R346" i="25"/>
  <c r="S346" i="25"/>
  <c r="T346" i="25"/>
  <c r="U346" i="25"/>
  <c r="E347" i="25"/>
  <c r="F347" i="25"/>
  <c r="G347" i="25"/>
  <c r="H347" i="25"/>
  <c r="N347" i="25"/>
  <c r="R347" i="25"/>
  <c r="S347" i="25"/>
  <c r="T347" i="25"/>
  <c r="U347" i="25"/>
  <c r="C348" i="25"/>
  <c r="D348" i="25" s="1"/>
  <c r="E348" i="25"/>
  <c r="F348" i="25"/>
  <c r="G348" i="25"/>
  <c r="H348" i="25"/>
  <c r="N348" i="25"/>
  <c r="R348" i="25"/>
  <c r="S348" i="25"/>
  <c r="T348" i="25"/>
  <c r="U348" i="25"/>
  <c r="E349" i="25"/>
  <c r="F349" i="25"/>
  <c r="G349" i="25"/>
  <c r="H349" i="25"/>
  <c r="N349" i="25"/>
  <c r="R349" i="25"/>
  <c r="S349" i="25"/>
  <c r="T349" i="25"/>
  <c r="U349" i="25"/>
  <c r="C350" i="25"/>
  <c r="D350" i="25" s="1"/>
  <c r="E350" i="25"/>
  <c r="F350" i="25"/>
  <c r="G350" i="25"/>
  <c r="H350" i="25"/>
  <c r="N350" i="25"/>
  <c r="R350" i="25"/>
  <c r="S350" i="25"/>
  <c r="T350" i="25"/>
  <c r="U350" i="25"/>
  <c r="J350" i="25" s="1"/>
  <c r="C351" i="25"/>
  <c r="D351" i="25" s="1"/>
  <c r="E351" i="25"/>
  <c r="F351" i="25"/>
  <c r="G351" i="25"/>
  <c r="H351" i="25"/>
  <c r="N351" i="25"/>
  <c r="R351" i="25"/>
  <c r="S351" i="25"/>
  <c r="T351" i="25"/>
  <c r="U351" i="25"/>
  <c r="C352" i="25"/>
  <c r="D352" i="25" s="1"/>
  <c r="E352" i="25"/>
  <c r="F352" i="25"/>
  <c r="G352" i="25"/>
  <c r="H352" i="25"/>
  <c r="N352" i="25"/>
  <c r="R352" i="25"/>
  <c r="S352" i="25"/>
  <c r="T352" i="25"/>
  <c r="U352" i="25"/>
  <c r="D353" i="25"/>
  <c r="E353" i="25"/>
  <c r="F353" i="25"/>
  <c r="G353" i="25"/>
  <c r="H353" i="25"/>
  <c r="N353" i="25"/>
  <c r="R353" i="25"/>
  <c r="S353" i="25"/>
  <c r="T353" i="25"/>
  <c r="U353" i="25"/>
  <c r="D354" i="25"/>
  <c r="E354" i="25"/>
  <c r="F354" i="25"/>
  <c r="G354" i="25"/>
  <c r="H354" i="25"/>
  <c r="N354" i="25"/>
  <c r="R354" i="25"/>
  <c r="S354" i="25"/>
  <c r="T354" i="25"/>
  <c r="U354" i="25"/>
  <c r="C355" i="25"/>
  <c r="D355" i="25" s="1"/>
  <c r="E355" i="25"/>
  <c r="F355" i="25"/>
  <c r="G355" i="25"/>
  <c r="H355" i="25"/>
  <c r="N355" i="25"/>
  <c r="R355" i="25"/>
  <c r="S355" i="25"/>
  <c r="T355" i="25"/>
  <c r="U355" i="25"/>
  <c r="C356" i="25"/>
  <c r="D356" i="25" s="1"/>
  <c r="E356" i="25"/>
  <c r="F356" i="25"/>
  <c r="G356" i="25"/>
  <c r="H356" i="25"/>
  <c r="N356" i="25"/>
  <c r="R356" i="25"/>
  <c r="S356" i="25"/>
  <c r="T356" i="25"/>
  <c r="U356" i="25"/>
  <c r="C357" i="25"/>
  <c r="D357" i="25" s="1"/>
  <c r="E357" i="25"/>
  <c r="F357" i="25"/>
  <c r="G357" i="25"/>
  <c r="H357" i="25"/>
  <c r="N357" i="25"/>
  <c r="R357" i="25"/>
  <c r="S357" i="25"/>
  <c r="T357" i="25"/>
  <c r="U357" i="25"/>
  <c r="J357" i="25" s="1"/>
  <c r="C358" i="25"/>
  <c r="D358" i="25" s="1"/>
  <c r="E358" i="25"/>
  <c r="F358" i="25"/>
  <c r="G358" i="25"/>
  <c r="H358" i="25"/>
  <c r="D359" i="25"/>
  <c r="E359" i="25"/>
  <c r="F359" i="25"/>
  <c r="G359" i="25"/>
  <c r="H359" i="25"/>
  <c r="N359" i="25"/>
  <c r="R359" i="25"/>
  <c r="S359" i="25"/>
  <c r="T359" i="25"/>
  <c r="U359" i="25"/>
  <c r="J359" i="25" s="1"/>
  <c r="D360" i="25"/>
  <c r="E360" i="25"/>
  <c r="F360" i="25"/>
  <c r="G360" i="25"/>
  <c r="H360" i="25"/>
  <c r="N360" i="25"/>
  <c r="P360" i="25"/>
  <c r="R360" i="25"/>
  <c r="S360" i="25"/>
  <c r="T360" i="25"/>
  <c r="U360" i="25"/>
  <c r="D361" i="25"/>
  <c r="E361" i="25"/>
  <c r="F361" i="25"/>
  <c r="G361" i="25"/>
  <c r="H361" i="25"/>
  <c r="N361" i="25"/>
  <c r="P361" i="25"/>
  <c r="R361" i="25"/>
  <c r="S361" i="25"/>
  <c r="T361" i="25"/>
  <c r="U361" i="25"/>
  <c r="D362" i="25"/>
  <c r="E362" i="25"/>
  <c r="F362" i="25"/>
  <c r="G362" i="25"/>
  <c r="H362" i="25"/>
  <c r="N362" i="25"/>
  <c r="P362" i="25"/>
  <c r="R362" i="25"/>
  <c r="S362" i="25"/>
  <c r="T362" i="25"/>
  <c r="U362" i="25"/>
  <c r="D364" i="25"/>
  <c r="E364" i="25"/>
  <c r="F364" i="25"/>
  <c r="G364" i="25"/>
  <c r="H364" i="25"/>
  <c r="N364" i="25"/>
  <c r="P364" i="25"/>
  <c r="R364" i="25"/>
  <c r="S364" i="25"/>
  <c r="T364" i="25"/>
  <c r="U364" i="25"/>
  <c r="D365" i="25"/>
  <c r="E365" i="25"/>
  <c r="F365" i="25"/>
  <c r="G365" i="25"/>
  <c r="H365" i="25"/>
  <c r="N365" i="25"/>
  <c r="P365" i="25"/>
  <c r="R365" i="25"/>
  <c r="S365" i="25"/>
  <c r="T365" i="25"/>
  <c r="U365" i="25"/>
  <c r="D366" i="25"/>
  <c r="E366" i="25"/>
  <c r="F366" i="25"/>
  <c r="G366" i="25"/>
  <c r="H366" i="25"/>
  <c r="N366" i="25"/>
  <c r="P366" i="25"/>
  <c r="R366" i="25"/>
  <c r="S366" i="25"/>
  <c r="T366" i="25"/>
  <c r="U366" i="25"/>
  <c r="D367" i="25"/>
  <c r="E367" i="25"/>
  <c r="F367" i="25"/>
  <c r="G367" i="25"/>
  <c r="H367" i="25"/>
  <c r="N367" i="25"/>
  <c r="P367" i="25"/>
  <c r="R367" i="25"/>
  <c r="S367" i="25"/>
  <c r="T367" i="25"/>
  <c r="U367" i="25"/>
  <c r="C368" i="25"/>
  <c r="D368" i="25" s="1"/>
  <c r="E368" i="25"/>
  <c r="F368" i="25"/>
  <c r="G368" i="25"/>
  <c r="H368" i="25"/>
  <c r="N368" i="25"/>
  <c r="P368" i="25"/>
  <c r="R368" i="25"/>
  <c r="S368" i="25"/>
  <c r="T368" i="25"/>
  <c r="J368" i="25"/>
  <c r="C369" i="25"/>
  <c r="D369" i="25" s="1"/>
  <c r="E369" i="25"/>
  <c r="F369" i="25"/>
  <c r="G369" i="25"/>
  <c r="H369" i="25"/>
  <c r="N369" i="25"/>
  <c r="P369" i="25"/>
  <c r="R369" i="25"/>
  <c r="S369" i="25"/>
  <c r="T369" i="25"/>
  <c r="U369" i="25"/>
  <c r="C370" i="25"/>
  <c r="D370" i="25" s="1"/>
  <c r="E370" i="25"/>
  <c r="F370" i="25"/>
  <c r="G370" i="25"/>
  <c r="H370" i="25"/>
  <c r="N370" i="25"/>
  <c r="P370" i="25"/>
  <c r="R370" i="25"/>
  <c r="S370" i="25"/>
  <c r="T370" i="25"/>
  <c r="U370" i="25"/>
  <c r="C371" i="25"/>
  <c r="D371" i="25" s="1"/>
  <c r="E371" i="25"/>
  <c r="F371" i="25"/>
  <c r="G371" i="25"/>
  <c r="H371" i="25"/>
  <c r="N371" i="25"/>
  <c r="P371" i="25"/>
  <c r="R371" i="25"/>
  <c r="S371" i="25"/>
  <c r="T371" i="25"/>
  <c r="U371" i="25"/>
  <c r="C372" i="25"/>
  <c r="D372" i="25" s="1"/>
  <c r="E372" i="25"/>
  <c r="F372" i="25"/>
  <c r="G372" i="25"/>
  <c r="H372" i="25"/>
  <c r="N372" i="25"/>
  <c r="P372" i="25"/>
  <c r="R372" i="25"/>
  <c r="S372" i="25"/>
  <c r="T372" i="25"/>
  <c r="U372" i="25"/>
  <c r="C373" i="25"/>
  <c r="D373" i="25" s="1"/>
  <c r="E373" i="25"/>
  <c r="F373" i="25"/>
  <c r="G373" i="25"/>
  <c r="H373" i="25"/>
  <c r="N373" i="25"/>
  <c r="P373" i="25"/>
  <c r="R373" i="25"/>
  <c r="S373" i="25"/>
  <c r="T373" i="25"/>
  <c r="U373" i="25"/>
  <c r="D374" i="25"/>
  <c r="E374" i="25"/>
  <c r="F374" i="25"/>
  <c r="G374" i="25"/>
  <c r="H374" i="25"/>
  <c r="N374" i="25"/>
  <c r="P374" i="25"/>
  <c r="R374" i="25"/>
  <c r="S374" i="25"/>
  <c r="T374" i="25"/>
  <c r="U374" i="25"/>
  <c r="J374" i="25" s="1"/>
  <c r="C375" i="25"/>
  <c r="D375" i="25" s="1"/>
  <c r="E375" i="25"/>
  <c r="F375" i="25"/>
  <c r="G375" i="25"/>
  <c r="H375" i="25"/>
  <c r="R375" i="25"/>
  <c r="S375" i="25"/>
  <c r="T375" i="25"/>
  <c r="U375" i="25"/>
  <c r="C376" i="25"/>
  <c r="D376" i="25" s="1"/>
  <c r="E376" i="25"/>
  <c r="F376" i="25"/>
  <c r="G376" i="25"/>
  <c r="H376" i="25"/>
  <c r="N376" i="25"/>
  <c r="P376" i="25"/>
  <c r="R376" i="25"/>
  <c r="S376" i="25"/>
  <c r="T376" i="25"/>
  <c r="U376" i="25"/>
  <c r="J376" i="25" s="1"/>
  <c r="D377" i="25"/>
  <c r="E377" i="25"/>
  <c r="F377" i="25"/>
  <c r="G377" i="25"/>
  <c r="H377" i="25"/>
  <c r="N377" i="25"/>
  <c r="P377" i="25"/>
  <c r="R377" i="25"/>
  <c r="S377" i="25"/>
  <c r="T377" i="25"/>
  <c r="U377" i="25"/>
  <c r="J377" i="25" s="1"/>
  <c r="C378" i="25"/>
  <c r="D378" i="25" s="1"/>
  <c r="E378" i="25"/>
  <c r="F378" i="25"/>
  <c r="G378" i="25"/>
  <c r="H378" i="25"/>
  <c r="N378" i="25"/>
  <c r="P378" i="25"/>
  <c r="R378" i="25"/>
  <c r="S378" i="25"/>
  <c r="T378" i="25"/>
  <c r="U378" i="25"/>
  <c r="C379" i="25"/>
  <c r="D379" i="25" s="1"/>
  <c r="E379" i="25"/>
  <c r="F379" i="25"/>
  <c r="G379" i="25"/>
  <c r="N379" i="25"/>
  <c r="P379" i="25"/>
  <c r="R379" i="25"/>
  <c r="S379" i="25"/>
  <c r="T379" i="25"/>
  <c r="U379" i="25"/>
  <c r="J379" i="25" s="1"/>
  <c r="C380" i="25"/>
  <c r="D380" i="25" s="1"/>
  <c r="E380" i="25"/>
  <c r="F380" i="25"/>
  <c r="G380" i="25"/>
  <c r="H380" i="25"/>
  <c r="N380" i="25"/>
  <c r="P380" i="25"/>
  <c r="R380" i="25"/>
  <c r="S380" i="25"/>
  <c r="T380" i="25"/>
  <c r="U380" i="25"/>
  <c r="C381" i="25"/>
  <c r="D381" i="25" s="1"/>
  <c r="E381" i="25"/>
  <c r="F381" i="25"/>
  <c r="G381" i="25"/>
  <c r="N381" i="25"/>
  <c r="P381" i="25"/>
  <c r="R381" i="25"/>
  <c r="S381" i="25"/>
  <c r="T381" i="25"/>
  <c r="U381" i="25"/>
  <c r="J381" i="25" s="1"/>
  <c r="C382" i="25"/>
  <c r="D382" i="25" s="1"/>
  <c r="E382" i="25"/>
  <c r="F382" i="25"/>
  <c r="G382" i="25"/>
  <c r="H382" i="25"/>
  <c r="N382" i="25"/>
  <c r="P382" i="25"/>
  <c r="R382" i="25"/>
  <c r="S382" i="25"/>
  <c r="T382" i="25"/>
  <c r="U382" i="25"/>
  <c r="J382" i="25" s="1"/>
  <c r="C383" i="25"/>
  <c r="D383" i="25" s="1"/>
  <c r="E383" i="25"/>
  <c r="F383" i="25"/>
  <c r="G383" i="25"/>
  <c r="H383" i="25"/>
  <c r="R383" i="25"/>
  <c r="S383" i="25"/>
  <c r="T383" i="25"/>
  <c r="U383" i="25"/>
  <c r="D384" i="25"/>
  <c r="E384" i="25"/>
  <c r="F384" i="25"/>
  <c r="G384" i="25"/>
  <c r="H384" i="25"/>
  <c r="N384" i="25"/>
  <c r="P384" i="25"/>
  <c r="R384" i="25"/>
  <c r="S384" i="25"/>
  <c r="T384" i="25"/>
  <c r="U384" i="25"/>
  <c r="J384" i="25" s="1"/>
  <c r="P292" i="25"/>
  <c r="P291" i="25"/>
  <c r="P289" i="25"/>
  <c r="P288" i="25"/>
  <c r="P284" i="25"/>
  <c r="P277" i="25"/>
  <c r="P276" i="25"/>
  <c r="P275" i="25"/>
  <c r="P274" i="25"/>
  <c r="P273" i="25"/>
  <c r="P272" i="25"/>
  <c r="P269" i="25"/>
  <c r="P268" i="25"/>
  <c r="P267" i="25"/>
  <c r="P266" i="25"/>
  <c r="P264" i="25"/>
  <c r="P262" i="25"/>
  <c r="P252" i="25"/>
  <c r="P251" i="25"/>
  <c r="P250" i="25"/>
  <c r="P248" i="25"/>
  <c r="P244" i="25"/>
  <c r="P320" i="25"/>
  <c r="P319" i="25"/>
  <c r="P318" i="25"/>
  <c r="P317" i="25"/>
  <c r="P316" i="25"/>
  <c r="P315" i="25"/>
  <c r="P314" i="25"/>
  <c r="P313" i="25"/>
  <c r="P312" i="25"/>
  <c r="P311" i="25"/>
  <c r="P310" i="25"/>
  <c r="P309" i="25"/>
  <c r="P308" i="25"/>
  <c r="P307" i="25"/>
  <c r="P306" i="25"/>
  <c r="P305" i="25"/>
  <c r="P304" i="25"/>
  <c r="P303" i="25"/>
  <c r="P302" i="25"/>
  <c r="P301" i="25"/>
  <c r="P300" i="25"/>
  <c r="P299" i="25"/>
  <c r="P298" i="25"/>
  <c r="P297" i="25"/>
  <c r="P296" i="25"/>
  <c r="P295" i="25"/>
  <c r="P294" i="25"/>
  <c r="P293" i="25"/>
  <c r="P290" i="25"/>
  <c r="P285" i="25"/>
  <c r="P281" i="25"/>
  <c r="P278" i="25"/>
  <c r="P271" i="25"/>
  <c r="P265" i="25"/>
  <c r="P261" i="25"/>
  <c r="P260" i="25"/>
  <c r="P259" i="25"/>
  <c r="P255" i="25"/>
  <c r="P256" i="25"/>
  <c r="P258" i="25"/>
  <c r="P257" i="25"/>
  <c r="P242" i="25"/>
  <c r="P221" i="25"/>
  <c r="E301" i="25"/>
  <c r="D286" i="25"/>
  <c r="C307" i="25"/>
  <c r="D307" i="25" s="1"/>
  <c r="E307" i="25"/>
  <c r="F307" i="25"/>
  <c r="G307" i="25"/>
  <c r="H307" i="25"/>
  <c r="I307" i="25"/>
  <c r="N307" i="25"/>
  <c r="R307" i="25"/>
  <c r="S307" i="25"/>
  <c r="T307" i="25"/>
  <c r="U307" i="25"/>
  <c r="C305" i="25"/>
  <c r="D305" i="25" s="1"/>
  <c r="E305" i="25"/>
  <c r="F305" i="25"/>
  <c r="G305" i="25"/>
  <c r="H305" i="25"/>
  <c r="I305" i="25"/>
  <c r="N305" i="25"/>
  <c r="R305" i="25"/>
  <c r="S305" i="25"/>
  <c r="T305" i="25"/>
  <c r="U305" i="25"/>
  <c r="D44" i="25"/>
  <c r="V44" i="25"/>
  <c r="S169" i="25"/>
  <c r="C128" i="25"/>
  <c r="C141" i="25"/>
  <c r="C168" i="25"/>
  <c r="C169" i="25"/>
  <c r="C170" i="25"/>
  <c r="C180" i="25"/>
  <c r="C182" i="25"/>
  <c r="C191" i="25"/>
  <c r="C192" i="25"/>
  <c r="C195" i="25"/>
  <c r="C196" i="25"/>
  <c r="C197" i="25"/>
  <c r="C198" i="25"/>
  <c r="C199" i="25"/>
  <c r="C200" i="25"/>
  <c r="C203" i="25"/>
  <c r="C206" i="25"/>
  <c r="C207" i="25"/>
  <c r="C208" i="25"/>
  <c r="C212" i="25"/>
  <c r="C213" i="25"/>
  <c r="C217" i="25"/>
  <c r="C218" i="25"/>
  <c r="C231" i="25"/>
  <c r="C295" i="25"/>
  <c r="C296" i="25"/>
  <c r="C297" i="25"/>
  <c r="C298" i="25"/>
  <c r="C300" i="25"/>
  <c r="C301" i="25"/>
  <c r="C302" i="25"/>
  <c r="C303" i="25"/>
  <c r="C304" i="25"/>
  <c r="C306" i="25"/>
  <c r="C308" i="25"/>
  <c r="C309" i="25"/>
  <c r="C310" i="25"/>
  <c r="C311" i="25"/>
  <c r="C312" i="25"/>
  <c r="C314" i="25"/>
  <c r="C317" i="25"/>
  <c r="C319" i="25"/>
  <c r="C320" i="25"/>
  <c r="C321" i="25"/>
  <c r="C322" i="25"/>
  <c r="C324" i="25"/>
  <c r="C325" i="25"/>
  <c r="C326" i="25"/>
  <c r="C327" i="25"/>
  <c r="C328" i="25"/>
  <c r="C330" i="25"/>
  <c r="J378" i="25" l="1"/>
  <c r="J373" i="25"/>
  <c r="J364" i="25"/>
  <c r="J380" i="25"/>
  <c r="J383" i="25"/>
  <c r="J372" i="25"/>
  <c r="J375" i="25"/>
  <c r="J367" i="25"/>
  <c r="J371" i="25"/>
  <c r="J370" i="25"/>
  <c r="J369" i="25"/>
  <c r="J365" i="25"/>
  <c r="J366" i="25"/>
  <c r="J360" i="25"/>
  <c r="J362" i="25"/>
  <c r="J349" i="25"/>
  <c r="J361" i="25"/>
  <c r="J358" i="25"/>
  <c r="J356" i="25"/>
  <c r="J355" i="25"/>
  <c r="J351" i="25"/>
  <c r="J344" i="25"/>
  <c r="J352" i="25"/>
  <c r="J353" i="25"/>
  <c r="J354" i="25"/>
  <c r="J348" i="25"/>
  <c r="J347" i="25"/>
  <c r="J345" i="25"/>
  <c r="J346" i="25"/>
  <c r="J341" i="25"/>
  <c r="J337" i="25"/>
  <c r="J338" i="25"/>
  <c r="J334" i="25"/>
  <c r="J332" i="25"/>
  <c r="J339" i="25"/>
  <c r="J335" i="25"/>
  <c r="J333" i="25"/>
  <c r="J307" i="25"/>
  <c r="J305" i="25"/>
  <c r="J183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6" i="25"/>
  <c r="U308" i="25"/>
  <c r="U309" i="25"/>
  <c r="U310" i="25"/>
  <c r="U311" i="25"/>
  <c r="U312" i="25"/>
  <c r="U313" i="25"/>
  <c r="U314" i="25"/>
  <c r="U315" i="25"/>
  <c r="U317" i="25"/>
  <c r="U318" i="25"/>
  <c r="U319" i="25"/>
  <c r="U320" i="25"/>
  <c r="U321" i="25"/>
  <c r="U322" i="25"/>
  <c r="U323" i="25"/>
  <c r="U324" i="25"/>
  <c r="U325" i="25"/>
  <c r="U327" i="25"/>
  <c r="U328" i="25"/>
  <c r="U330" i="25"/>
  <c r="J330" i="25" s="1"/>
  <c r="U331" i="25"/>
  <c r="J331" i="25" s="1"/>
  <c r="T293" i="25"/>
  <c r="T294" i="25"/>
  <c r="T295" i="25"/>
  <c r="T296" i="25"/>
  <c r="T297" i="25"/>
  <c r="T298" i="25"/>
  <c r="T299" i="25"/>
  <c r="T300" i="25"/>
  <c r="T301" i="25"/>
  <c r="T302" i="25"/>
  <c r="T303" i="25"/>
  <c r="T304" i="25"/>
  <c r="T306" i="25"/>
  <c r="T308" i="25"/>
  <c r="T309" i="25"/>
  <c r="T310" i="25"/>
  <c r="T311" i="25"/>
  <c r="T312" i="25"/>
  <c r="T313" i="25"/>
  <c r="T314" i="25"/>
  <c r="T315" i="25"/>
  <c r="T316" i="25"/>
  <c r="T317" i="25"/>
  <c r="T318" i="25"/>
  <c r="T319" i="25"/>
  <c r="T320" i="25"/>
  <c r="T321" i="25"/>
  <c r="T322" i="25"/>
  <c r="T323" i="25"/>
  <c r="T324" i="25"/>
  <c r="T325" i="25"/>
  <c r="T326" i="25"/>
  <c r="T327" i="25"/>
  <c r="T328" i="25"/>
  <c r="T330" i="25"/>
  <c r="T331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6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30" i="25"/>
  <c r="S331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6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30" i="25"/>
  <c r="R331" i="25"/>
  <c r="N293" i="25"/>
  <c r="N294" i="25"/>
  <c r="N295" i="25"/>
  <c r="N296" i="25"/>
  <c r="N297" i="25"/>
  <c r="N298" i="25"/>
  <c r="N299" i="25"/>
  <c r="N300" i="25"/>
  <c r="N301" i="25"/>
  <c r="N302" i="25"/>
  <c r="N303" i="25"/>
  <c r="N304" i="25"/>
  <c r="N306" i="25"/>
  <c r="N308" i="25"/>
  <c r="N309" i="25"/>
  <c r="N310" i="25"/>
  <c r="N311" i="25"/>
  <c r="N312" i="25"/>
  <c r="N313" i="25"/>
  <c r="N314" i="25"/>
  <c r="N315" i="25"/>
  <c r="N316" i="25"/>
  <c r="N317" i="25"/>
  <c r="N318" i="25"/>
  <c r="N319" i="25"/>
  <c r="N320" i="25"/>
  <c r="N321" i="25"/>
  <c r="N322" i="25"/>
  <c r="N323" i="25"/>
  <c r="N324" i="25"/>
  <c r="N325" i="25"/>
  <c r="N326" i="25"/>
  <c r="N327" i="25"/>
  <c r="N328" i="25"/>
  <c r="N330" i="25"/>
  <c r="N331" i="25"/>
  <c r="I293" i="25"/>
  <c r="I294" i="25"/>
  <c r="I295" i="25"/>
  <c r="I296" i="25"/>
  <c r="I297" i="25"/>
  <c r="I298" i="25"/>
  <c r="I299" i="25"/>
  <c r="I300" i="25"/>
  <c r="I301" i="25"/>
  <c r="I302" i="25"/>
  <c r="I303" i="25"/>
  <c r="I304" i="25"/>
  <c r="I306" i="25"/>
  <c r="I308" i="25"/>
  <c r="I309" i="25"/>
  <c r="I310" i="25"/>
  <c r="I311" i="25"/>
  <c r="I312" i="25"/>
  <c r="I313" i="25"/>
  <c r="I314" i="25"/>
  <c r="I315" i="25"/>
  <c r="I316" i="25"/>
  <c r="I317" i="25"/>
  <c r="I318" i="25"/>
  <c r="I319" i="25"/>
  <c r="I320" i="25"/>
  <c r="I321" i="25"/>
  <c r="I322" i="25"/>
  <c r="I323" i="25"/>
  <c r="I324" i="25"/>
  <c r="I325" i="25"/>
  <c r="I326" i="25"/>
  <c r="J326" i="25" s="1"/>
  <c r="I327" i="25"/>
  <c r="I328" i="25"/>
  <c r="G293" i="25"/>
  <c r="G294" i="25"/>
  <c r="G295" i="25"/>
  <c r="G296" i="25"/>
  <c r="G297" i="25"/>
  <c r="G298" i="25"/>
  <c r="G299" i="25"/>
  <c r="G300" i="25"/>
  <c r="J312" i="25" l="1"/>
  <c r="J302" i="25"/>
  <c r="J294" i="25"/>
  <c r="J323" i="25"/>
  <c r="J310" i="25"/>
  <c r="J300" i="25"/>
  <c r="J327" i="25"/>
  <c r="J315" i="25"/>
  <c r="J306" i="25"/>
  <c r="J297" i="25"/>
  <c r="J325" i="25"/>
  <c r="J314" i="25"/>
  <c r="J304" i="25"/>
  <c r="J296" i="25"/>
  <c r="J313" i="25"/>
  <c r="J303" i="25"/>
  <c r="J295" i="25"/>
  <c r="J324" i="25"/>
  <c r="J320" i="25"/>
  <c r="J311" i="25"/>
  <c r="J301" i="25"/>
  <c r="J293" i="25"/>
  <c r="J319" i="25"/>
  <c r="J322" i="25"/>
  <c r="J318" i="25"/>
  <c r="J309" i="25"/>
  <c r="J299" i="25"/>
  <c r="J328" i="25"/>
  <c r="J321" i="25"/>
  <c r="J317" i="25"/>
  <c r="J308" i="25"/>
  <c r="J298" i="25"/>
  <c r="D146" i="25" l="1"/>
  <c r="D150" i="25"/>
  <c r="D190" i="25"/>
  <c r="D126" i="25"/>
  <c r="D144" i="25"/>
  <c r="D42" i="25"/>
  <c r="D43" i="25"/>
  <c r="D47" i="25"/>
  <c r="D48" i="25"/>
  <c r="D49" i="25"/>
  <c r="D50" i="25"/>
  <c r="D51" i="25"/>
  <c r="D52" i="25"/>
  <c r="D53" i="25"/>
  <c r="D56" i="25"/>
  <c r="D58" i="25"/>
  <c r="D59" i="25"/>
  <c r="D60" i="25"/>
  <c r="D61" i="25"/>
  <c r="D63" i="25"/>
  <c r="D64" i="25"/>
  <c r="D68" i="25"/>
  <c r="D69" i="25"/>
  <c r="D71" i="25"/>
  <c r="D75" i="25"/>
  <c r="D76" i="25"/>
  <c r="D77" i="25"/>
  <c r="D78" i="25"/>
  <c r="D79" i="25"/>
  <c r="D80" i="25"/>
  <c r="D81" i="25"/>
  <c r="D82" i="25"/>
  <c r="D83" i="25"/>
  <c r="D86" i="25"/>
  <c r="D88" i="25"/>
  <c r="D90" i="25"/>
  <c r="D91" i="25"/>
  <c r="D92" i="25"/>
  <c r="D93" i="25"/>
  <c r="D9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115" i="25"/>
  <c r="D117" i="25"/>
  <c r="D121" i="25"/>
  <c r="D123" i="25"/>
  <c r="D124" i="25"/>
  <c r="D125" i="25"/>
  <c r="D127" i="25"/>
  <c r="D130" i="25"/>
  <c r="D131" i="25"/>
  <c r="D132" i="25"/>
  <c r="D134" i="25"/>
  <c r="D135" i="25"/>
  <c r="D136" i="25"/>
  <c r="D137" i="25"/>
  <c r="D138" i="25"/>
  <c r="D139" i="25"/>
  <c r="D142" i="25"/>
  <c r="D143" i="25"/>
  <c r="D148" i="25"/>
  <c r="D149" i="25"/>
  <c r="D151" i="25"/>
  <c r="D152" i="25"/>
  <c r="D153" i="25"/>
  <c r="D154" i="25"/>
  <c r="D155" i="25"/>
  <c r="D156" i="25"/>
  <c r="D157" i="25"/>
  <c r="D158" i="25"/>
  <c r="D70" i="25"/>
  <c r="D84" i="25"/>
  <c r="D85" i="25"/>
  <c r="D177" i="25"/>
  <c r="D187" i="25"/>
  <c r="D189" i="25"/>
  <c r="D202" i="25"/>
  <c r="D220" i="25"/>
  <c r="D221" i="25"/>
  <c r="D222" i="25"/>
  <c r="D223" i="25"/>
  <c r="D224" i="25"/>
  <c r="D226" i="25"/>
  <c r="D227" i="25"/>
  <c r="D228" i="25"/>
  <c r="D229" i="25"/>
  <c r="D232" i="25"/>
  <c r="D233" i="25"/>
  <c r="D235" i="25"/>
  <c r="D237" i="25"/>
  <c r="D239" i="25"/>
  <c r="D240" i="25"/>
  <c r="D241" i="25"/>
  <c r="D242" i="25"/>
  <c r="D243" i="25"/>
  <c r="D244" i="25"/>
  <c r="D245" i="25"/>
  <c r="D246" i="25"/>
  <c r="D247" i="25"/>
  <c r="D253" i="25"/>
  <c r="D254" i="25"/>
  <c r="D255" i="25"/>
  <c r="D256" i="25"/>
  <c r="D257" i="25"/>
  <c r="D258" i="25"/>
  <c r="D259" i="25"/>
  <c r="D260" i="25"/>
  <c r="D261" i="25"/>
  <c r="D262" i="25"/>
  <c r="D264" i="25"/>
  <c r="D265" i="25"/>
  <c r="D266" i="25"/>
  <c r="D267" i="25"/>
  <c r="D269" i="25"/>
  <c r="D271" i="25"/>
  <c r="D272" i="25"/>
  <c r="D273" i="25"/>
  <c r="D274" i="25"/>
  <c r="D275" i="25"/>
  <c r="D278" i="25"/>
  <c r="D279" i="25"/>
  <c r="D280" i="25"/>
  <c r="D281" i="25"/>
  <c r="D284" i="25"/>
  <c r="D285" i="25"/>
  <c r="D287" i="25"/>
  <c r="D288" i="25"/>
  <c r="D290" i="25"/>
  <c r="D291" i="25"/>
  <c r="D292" i="25"/>
  <c r="D294" i="25"/>
  <c r="D295" i="25"/>
  <c r="D296" i="25"/>
  <c r="D297" i="25"/>
  <c r="D298" i="25"/>
  <c r="D299" i="25"/>
  <c r="D300" i="25"/>
  <c r="D301" i="25"/>
  <c r="D302" i="25"/>
  <c r="D303" i="25"/>
  <c r="D304" i="25"/>
  <c r="D306" i="25"/>
  <c r="D308" i="25"/>
  <c r="D309" i="25"/>
  <c r="D310" i="25"/>
  <c r="D311" i="25"/>
  <c r="D312" i="25"/>
  <c r="D314" i="25"/>
  <c r="D315" i="25"/>
  <c r="D317" i="25"/>
  <c r="D318" i="25"/>
  <c r="D319" i="25"/>
  <c r="D320" i="25"/>
  <c r="D321" i="25"/>
  <c r="D322" i="25"/>
  <c r="D324" i="25"/>
  <c r="D325" i="25"/>
  <c r="D326" i="25"/>
  <c r="D327" i="25"/>
  <c r="D328" i="25"/>
  <c r="D330" i="25"/>
  <c r="E199" i="25"/>
  <c r="N199" i="25"/>
  <c r="E284" i="25"/>
  <c r="F284" i="25"/>
  <c r="G284" i="25"/>
  <c r="H284" i="25"/>
  <c r="I284" i="25"/>
  <c r="J284" i="25" s="1"/>
  <c r="N284" i="25"/>
  <c r="E285" i="25"/>
  <c r="F285" i="25"/>
  <c r="G285" i="25"/>
  <c r="I285" i="25"/>
  <c r="N285" i="25"/>
  <c r="F288" i="25"/>
  <c r="G288" i="25"/>
  <c r="I288" i="25"/>
  <c r="E289" i="25"/>
  <c r="F289" i="25"/>
  <c r="G289" i="25"/>
  <c r="H289" i="25"/>
  <c r="I289" i="25"/>
  <c r="N289" i="25"/>
  <c r="E290" i="25"/>
  <c r="F290" i="25"/>
  <c r="G290" i="25"/>
  <c r="H290" i="25"/>
  <c r="I290" i="25"/>
  <c r="J290" i="25" s="1"/>
  <c r="N290" i="25"/>
  <c r="E291" i="25"/>
  <c r="F291" i="25"/>
  <c r="G291" i="25"/>
  <c r="I291" i="25"/>
  <c r="N291" i="25"/>
  <c r="E292" i="25"/>
  <c r="F292" i="25"/>
  <c r="G292" i="25"/>
  <c r="I292" i="25"/>
  <c r="N292" i="25"/>
  <c r="E293" i="25"/>
  <c r="F293" i="25"/>
  <c r="H293" i="25"/>
  <c r="E294" i="25"/>
  <c r="F294" i="25"/>
  <c r="H294" i="25"/>
  <c r="F295" i="25"/>
  <c r="H295" i="25"/>
  <c r="E296" i="25"/>
  <c r="F296" i="25"/>
  <c r="H296" i="25"/>
  <c r="E297" i="25"/>
  <c r="F297" i="25"/>
  <c r="H297" i="25"/>
  <c r="E298" i="25"/>
  <c r="F298" i="25"/>
  <c r="H298" i="25"/>
  <c r="E299" i="25"/>
  <c r="F299" i="25"/>
  <c r="H299" i="25"/>
  <c r="E300" i="25"/>
  <c r="F300" i="25"/>
  <c r="H300" i="25"/>
  <c r="F301" i="25"/>
  <c r="G301" i="25"/>
  <c r="H301" i="25"/>
  <c r="E302" i="25"/>
  <c r="F302" i="25"/>
  <c r="G302" i="25"/>
  <c r="H302" i="25"/>
  <c r="E303" i="25"/>
  <c r="F303" i="25"/>
  <c r="G303" i="25"/>
  <c r="H303" i="25"/>
  <c r="E304" i="25"/>
  <c r="F304" i="25"/>
  <c r="G304" i="25"/>
  <c r="H304" i="25"/>
  <c r="E306" i="25"/>
  <c r="F306" i="25"/>
  <c r="G306" i="25"/>
  <c r="H306" i="25"/>
  <c r="E308" i="25"/>
  <c r="F308" i="25"/>
  <c r="G308" i="25"/>
  <c r="H308" i="25"/>
  <c r="E309" i="25"/>
  <c r="F309" i="25"/>
  <c r="G309" i="25"/>
  <c r="H309" i="25"/>
  <c r="E310" i="25"/>
  <c r="F310" i="25"/>
  <c r="G310" i="25"/>
  <c r="H310" i="25"/>
  <c r="E311" i="25"/>
  <c r="F311" i="25"/>
  <c r="G311" i="25"/>
  <c r="H311" i="25"/>
  <c r="E312" i="25"/>
  <c r="F312" i="25"/>
  <c r="G312" i="25"/>
  <c r="H312" i="25"/>
  <c r="F313" i="25"/>
  <c r="G313" i="25"/>
  <c r="H313" i="25"/>
  <c r="E314" i="25"/>
  <c r="F314" i="25"/>
  <c r="G314" i="25"/>
  <c r="H314" i="25"/>
  <c r="E315" i="25"/>
  <c r="F315" i="25"/>
  <c r="G315" i="25"/>
  <c r="H315" i="25"/>
  <c r="E316" i="25"/>
  <c r="F316" i="25"/>
  <c r="G316" i="25"/>
  <c r="H316" i="25"/>
  <c r="E317" i="25"/>
  <c r="F317" i="25"/>
  <c r="G317" i="25"/>
  <c r="H317" i="25"/>
  <c r="E318" i="25"/>
  <c r="F318" i="25"/>
  <c r="G318" i="25"/>
  <c r="H318" i="25"/>
  <c r="E319" i="25"/>
  <c r="F319" i="25"/>
  <c r="G319" i="25"/>
  <c r="H319" i="25"/>
  <c r="E320" i="25"/>
  <c r="F320" i="25"/>
  <c r="G320" i="25"/>
  <c r="H320" i="25"/>
  <c r="E321" i="25"/>
  <c r="F321" i="25"/>
  <c r="G321" i="25"/>
  <c r="H321" i="25"/>
  <c r="E322" i="25"/>
  <c r="F322" i="25"/>
  <c r="G322" i="25"/>
  <c r="H322" i="25"/>
  <c r="E323" i="25"/>
  <c r="F323" i="25"/>
  <c r="G323" i="25"/>
  <c r="H323" i="25"/>
  <c r="E324" i="25"/>
  <c r="F324" i="25"/>
  <c r="G324" i="25"/>
  <c r="H324" i="25"/>
  <c r="E325" i="25"/>
  <c r="F325" i="25"/>
  <c r="G325" i="25"/>
  <c r="H325" i="25"/>
  <c r="E326" i="25"/>
  <c r="F326" i="25"/>
  <c r="G326" i="25"/>
  <c r="H326" i="25"/>
  <c r="E327" i="25"/>
  <c r="F327" i="25"/>
  <c r="G327" i="25"/>
  <c r="H327" i="25"/>
  <c r="E328" i="25"/>
  <c r="F328" i="25"/>
  <c r="G328" i="25"/>
  <c r="H328" i="25"/>
  <c r="E330" i="25"/>
  <c r="F330" i="25"/>
  <c r="G330" i="25"/>
  <c r="H330" i="25"/>
  <c r="E331" i="25"/>
  <c r="F331" i="25"/>
  <c r="G331" i="25"/>
  <c r="H331" i="25"/>
  <c r="N277" i="25"/>
  <c r="N278" i="25"/>
  <c r="N279" i="25"/>
  <c r="N280" i="25"/>
  <c r="N281" i="25"/>
  <c r="N282" i="25"/>
  <c r="N283" i="25"/>
  <c r="N255" i="25"/>
  <c r="N256" i="25"/>
  <c r="N257" i="25"/>
  <c r="N258" i="25"/>
  <c r="N259" i="25"/>
  <c r="N260" i="25"/>
  <c r="N261" i="25"/>
  <c r="N262" i="25"/>
  <c r="N263" i="25"/>
  <c r="N265" i="25"/>
  <c r="N266" i="25"/>
  <c r="N267" i="25"/>
  <c r="N268" i="25"/>
  <c r="N269" i="25"/>
  <c r="N270" i="25"/>
  <c r="N271" i="25"/>
  <c r="N272" i="25"/>
  <c r="N273" i="25"/>
  <c r="N274" i="25"/>
  <c r="N275" i="25"/>
  <c r="N276" i="25"/>
  <c r="N247" i="25"/>
  <c r="N251" i="25"/>
  <c r="N252" i="25"/>
  <c r="N244" i="25"/>
  <c r="N245" i="25"/>
  <c r="N246" i="25"/>
  <c r="N243" i="25"/>
  <c r="V148" i="25"/>
  <c r="E277" i="25"/>
  <c r="F277" i="25"/>
  <c r="G277" i="25"/>
  <c r="H277" i="25"/>
  <c r="I277" i="25"/>
  <c r="J277" i="25" s="1"/>
  <c r="E278" i="25"/>
  <c r="F278" i="25"/>
  <c r="G278" i="25"/>
  <c r="E279" i="25"/>
  <c r="F279" i="25"/>
  <c r="G279" i="25"/>
  <c r="I279" i="25"/>
  <c r="J279" i="25" s="1"/>
  <c r="E280" i="25"/>
  <c r="F280" i="25"/>
  <c r="G280" i="25"/>
  <c r="I280" i="25"/>
  <c r="J280" i="25" s="1"/>
  <c r="E281" i="25"/>
  <c r="F281" i="25"/>
  <c r="G281" i="25"/>
  <c r="I281" i="25"/>
  <c r="J281" i="25" s="1"/>
  <c r="E282" i="25"/>
  <c r="F282" i="25"/>
  <c r="G282" i="25"/>
  <c r="H282" i="25"/>
  <c r="I282" i="25"/>
  <c r="J282" i="25" s="1"/>
  <c r="E283" i="25"/>
  <c r="F283" i="25"/>
  <c r="G283" i="25"/>
  <c r="H283" i="25"/>
  <c r="I283" i="25"/>
  <c r="J283" i="25" s="1"/>
  <c r="E274" i="25"/>
  <c r="F274" i="25"/>
  <c r="G274" i="25"/>
  <c r="H274" i="25"/>
  <c r="I274" i="25"/>
  <c r="J274" i="25" s="1"/>
  <c r="E275" i="25"/>
  <c r="F275" i="25"/>
  <c r="G275" i="25"/>
  <c r="H275" i="25"/>
  <c r="I275" i="25"/>
  <c r="J275" i="25" s="1"/>
  <c r="E276" i="25"/>
  <c r="F276" i="25"/>
  <c r="G276" i="25"/>
  <c r="H276" i="25"/>
  <c r="I276" i="25"/>
  <c r="J276" i="25" s="1"/>
  <c r="E270" i="25"/>
  <c r="F270" i="25"/>
  <c r="G270" i="25"/>
  <c r="H270" i="25"/>
  <c r="I270" i="25"/>
  <c r="J270" i="25" s="1"/>
  <c r="E271" i="25"/>
  <c r="F271" i="25"/>
  <c r="G271" i="25"/>
  <c r="H271" i="25"/>
  <c r="I271" i="25"/>
  <c r="J271" i="25" s="1"/>
  <c r="E272" i="25"/>
  <c r="F272" i="25"/>
  <c r="G272" i="25"/>
  <c r="H272" i="25"/>
  <c r="I272" i="25"/>
  <c r="J272" i="25" s="1"/>
  <c r="E273" i="25"/>
  <c r="F273" i="25"/>
  <c r="G273" i="25"/>
  <c r="H273" i="25"/>
  <c r="I273" i="25"/>
  <c r="J273" i="25" s="1"/>
  <c r="I264" i="25"/>
  <c r="I265" i="25"/>
  <c r="I266" i="25"/>
  <c r="J266" i="25" s="1"/>
  <c r="I267" i="25"/>
  <c r="J267" i="25" s="1"/>
  <c r="I268" i="25"/>
  <c r="J268" i="25" s="1"/>
  <c r="I269" i="25"/>
  <c r="J269" i="25" s="1"/>
  <c r="H264" i="25"/>
  <c r="H265" i="25"/>
  <c r="H266" i="25"/>
  <c r="H267" i="25"/>
  <c r="H268" i="25"/>
  <c r="H269" i="25"/>
  <c r="G264" i="25"/>
  <c r="G265" i="25"/>
  <c r="G266" i="25"/>
  <c r="G267" i="25"/>
  <c r="G268" i="25"/>
  <c r="G269" i="25"/>
  <c r="F264" i="25"/>
  <c r="F265" i="25"/>
  <c r="F266" i="25"/>
  <c r="F267" i="25"/>
  <c r="F268" i="25"/>
  <c r="F269" i="25"/>
  <c r="E264" i="25"/>
  <c r="E265" i="25"/>
  <c r="E266" i="25"/>
  <c r="E267" i="25"/>
  <c r="E268" i="25"/>
  <c r="E269" i="25"/>
  <c r="I263" i="25"/>
  <c r="G263" i="25"/>
  <c r="E263" i="25"/>
  <c r="F263" i="25"/>
  <c r="I262" i="25"/>
  <c r="J262" i="25" s="1"/>
  <c r="H262" i="25"/>
  <c r="G262" i="25"/>
  <c r="F262" i="25"/>
  <c r="E262" i="25"/>
  <c r="D191" i="25"/>
  <c r="D200" i="25"/>
  <c r="D141" i="25"/>
  <c r="D128" i="25"/>
  <c r="D164" i="25"/>
  <c r="D168" i="25"/>
  <c r="D169" i="25"/>
  <c r="D170" i="25"/>
  <c r="D180" i="25"/>
  <c r="D181" i="25"/>
  <c r="D182" i="25"/>
  <c r="D184" i="25"/>
  <c r="D192" i="25"/>
  <c r="D195" i="25"/>
  <c r="D196" i="25"/>
  <c r="D197" i="25"/>
  <c r="D198" i="25"/>
  <c r="D199" i="25"/>
  <c r="D203" i="25"/>
  <c r="D206" i="25"/>
  <c r="D207" i="25"/>
  <c r="D208" i="25"/>
  <c r="D212" i="25"/>
  <c r="D213" i="25"/>
  <c r="D217" i="25"/>
  <c r="D218" i="25"/>
  <c r="D231" i="25"/>
  <c r="D238" i="25"/>
  <c r="R190" i="25"/>
  <c r="S190" i="25"/>
  <c r="E234" i="25"/>
  <c r="I261" i="25"/>
  <c r="J261" i="25" s="1"/>
  <c r="H261" i="25"/>
  <c r="G261" i="25"/>
  <c r="F261" i="25"/>
  <c r="E261" i="25"/>
  <c r="I260" i="25"/>
  <c r="J260" i="25" s="1"/>
  <c r="H260" i="25"/>
  <c r="G260" i="25"/>
  <c r="F260" i="25"/>
  <c r="E260" i="25"/>
  <c r="I259" i="25"/>
  <c r="J259" i="25" s="1"/>
  <c r="H259" i="25"/>
  <c r="G259" i="25"/>
  <c r="F259" i="25"/>
  <c r="E259" i="25"/>
  <c r="I258" i="25"/>
  <c r="J258" i="25" s="1"/>
  <c r="H258" i="25"/>
  <c r="G258" i="25"/>
  <c r="F258" i="25"/>
  <c r="E258" i="25"/>
  <c r="I257" i="25"/>
  <c r="G257" i="25"/>
  <c r="F257" i="25"/>
  <c r="E257" i="25"/>
  <c r="E231" i="25" l="1"/>
  <c r="E141" i="25"/>
  <c r="F235" i="25"/>
  <c r="E241" i="25"/>
  <c r="F241" i="25"/>
  <c r="E242" i="25"/>
  <c r="F242" i="25"/>
  <c r="G242" i="25"/>
  <c r="H242" i="25"/>
  <c r="I242" i="25"/>
  <c r="E243" i="25"/>
  <c r="F243" i="25"/>
  <c r="G243" i="25"/>
  <c r="I243" i="25"/>
  <c r="J243" i="25" s="1"/>
  <c r="E244" i="25"/>
  <c r="F244" i="25"/>
  <c r="G244" i="25"/>
  <c r="H244" i="25"/>
  <c r="I244" i="25"/>
  <c r="J244" i="25" s="1"/>
  <c r="E245" i="25"/>
  <c r="F245" i="25"/>
  <c r="G245" i="25"/>
  <c r="H245" i="25"/>
  <c r="I245" i="25"/>
  <c r="J245" i="25" s="1"/>
  <c r="V43" i="25"/>
  <c r="V45" i="25"/>
  <c r="V58" i="25"/>
  <c r="V63" i="25"/>
  <c r="V64" i="25"/>
  <c r="E246" i="25"/>
  <c r="F246" i="25"/>
  <c r="G246" i="25"/>
  <c r="H246" i="25"/>
  <c r="I246" i="25"/>
  <c r="J246" i="25" s="1"/>
  <c r="E247" i="25"/>
  <c r="F247" i="25"/>
  <c r="G247" i="25"/>
  <c r="H247" i="25"/>
  <c r="I247" i="25"/>
  <c r="J247" i="25" s="1"/>
  <c r="F248" i="25"/>
  <c r="G248" i="25"/>
  <c r="I248" i="25"/>
  <c r="F250" i="25"/>
  <c r="G250" i="25"/>
  <c r="I250" i="25"/>
  <c r="F251" i="25"/>
  <c r="G251" i="25"/>
  <c r="H251" i="25"/>
  <c r="I251" i="25"/>
  <c r="F252" i="25"/>
  <c r="G252" i="25"/>
  <c r="H252" i="25"/>
  <c r="I252" i="25"/>
  <c r="E255" i="25"/>
  <c r="F255" i="25"/>
  <c r="G255" i="25"/>
  <c r="H255" i="25"/>
  <c r="I255" i="25"/>
  <c r="J255" i="25" s="1"/>
  <c r="E256" i="25"/>
  <c r="F256" i="25"/>
  <c r="G256" i="25"/>
  <c r="H256" i="25"/>
  <c r="I256" i="25"/>
  <c r="J256" i="25" s="1"/>
  <c r="J233" i="25" l="1"/>
  <c r="E233" i="25"/>
  <c r="F233" i="25"/>
  <c r="G233" i="25"/>
  <c r="H233" i="25"/>
  <c r="I233" i="25"/>
  <c r="E236" i="25"/>
  <c r="F236" i="25"/>
  <c r="G236" i="25"/>
  <c r="H236" i="25"/>
  <c r="I236" i="25"/>
  <c r="F234" i="25"/>
  <c r="G234" i="25"/>
  <c r="I234" i="25"/>
  <c r="G235" i="25"/>
  <c r="E227" i="25"/>
  <c r="F227" i="25"/>
  <c r="G227" i="25"/>
  <c r="I227" i="25"/>
  <c r="E228" i="25"/>
  <c r="F228" i="25"/>
  <c r="G228" i="25"/>
  <c r="H228" i="25"/>
  <c r="I228" i="25"/>
  <c r="N228" i="25"/>
  <c r="U228" i="25"/>
  <c r="E229" i="25"/>
  <c r="F229" i="25"/>
  <c r="G229" i="25"/>
  <c r="H229" i="25"/>
  <c r="I229" i="25"/>
  <c r="N229" i="25"/>
  <c r="U229" i="25"/>
  <c r="E230" i="25"/>
  <c r="F230" i="25"/>
  <c r="G230" i="25"/>
  <c r="I230" i="25"/>
  <c r="N230" i="25"/>
  <c r="E232" i="25"/>
  <c r="F232" i="25"/>
  <c r="G232" i="25"/>
  <c r="H232" i="25"/>
  <c r="I232" i="25"/>
  <c r="N232" i="25"/>
  <c r="J232" i="25"/>
  <c r="I128" i="25"/>
  <c r="E225" i="25"/>
  <c r="F225" i="25"/>
  <c r="G225" i="25"/>
  <c r="I225" i="25"/>
  <c r="U226" i="25"/>
  <c r="J226" i="25" s="1"/>
  <c r="U222" i="25"/>
  <c r="I226" i="25"/>
  <c r="H226" i="25"/>
  <c r="G226" i="25"/>
  <c r="F226" i="25"/>
  <c r="E226" i="25"/>
  <c r="N226" i="25"/>
  <c r="U164" i="25"/>
  <c r="U208" i="25"/>
  <c r="U207" i="25"/>
  <c r="U182" i="25"/>
  <c r="U184" i="25"/>
  <c r="J229" i="25" l="1"/>
  <c r="J228" i="25"/>
  <c r="N193" i="25"/>
  <c r="N181" i="25"/>
  <c r="N191" i="25"/>
  <c r="N104" i="25"/>
  <c r="N192" i="25"/>
  <c r="N198" i="25"/>
  <c r="N213" i="25"/>
  <c r="N164" i="25"/>
  <c r="N86" i="25"/>
  <c r="N208" i="25"/>
  <c r="N207" i="25"/>
  <c r="N98" i="25"/>
  <c r="N158" i="25"/>
  <c r="N182" i="25"/>
  <c r="N125" i="25"/>
  <c r="N184" i="25"/>
  <c r="N151" i="25"/>
  <c r="N136" i="25"/>
  <c r="N134" i="25"/>
  <c r="N83" i="25"/>
  <c r="N91" i="25"/>
  <c r="N132" i="25"/>
  <c r="N220" i="25"/>
  <c r="N221" i="25"/>
  <c r="N222" i="25"/>
  <c r="N223" i="25"/>
  <c r="H182" i="25"/>
  <c r="H184" i="25"/>
  <c r="H220" i="25"/>
  <c r="H221" i="25"/>
  <c r="H222" i="25"/>
  <c r="H224" i="25"/>
  <c r="E223" i="25"/>
  <c r="I224" i="25"/>
  <c r="G224" i="25"/>
  <c r="F224" i="25"/>
  <c r="E224" i="25"/>
  <c r="I223" i="25"/>
  <c r="G223" i="25"/>
  <c r="F223" i="25"/>
  <c r="E220" i="25"/>
  <c r="I222" i="25"/>
  <c r="J222" i="25" s="1"/>
  <c r="G222" i="25"/>
  <c r="F222" i="25"/>
  <c r="E222" i="25"/>
  <c r="I221" i="25"/>
  <c r="J221" i="25" s="1"/>
  <c r="G221" i="25"/>
  <c r="F221" i="25"/>
  <c r="Q218" i="25"/>
  <c r="I219" i="25"/>
  <c r="J219" i="25" s="1"/>
  <c r="I220" i="25"/>
  <c r="G219" i="25"/>
  <c r="G220" i="25"/>
  <c r="F219" i="25"/>
  <c r="F220" i="25"/>
  <c r="E219" i="25"/>
  <c r="F215" i="25" l="1"/>
  <c r="E218" i="25"/>
  <c r="R218" i="25"/>
  <c r="S218" i="25"/>
  <c r="T218" i="25"/>
  <c r="P218" i="25"/>
  <c r="N218" i="25"/>
  <c r="F218" i="25"/>
  <c r="G218" i="25"/>
  <c r="I218" i="25"/>
  <c r="R217" i="25"/>
  <c r="S217" i="25"/>
  <c r="T217" i="25"/>
  <c r="P217" i="25"/>
  <c r="N217" i="25"/>
  <c r="E217" i="25"/>
  <c r="F217" i="25"/>
  <c r="G217" i="25"/>
  <c r="I217" i="25"/>
  <c r="F128" i="25"/>
  <c r="T200" i="25"/>
  <c r="S200" i="25"/>
  <c r="F173" i="25"/>
  <c r="A174" i="25"/>
  <c r="E196" i="25"/>
  <c r="F196" i="25"/>
  <c r="G196" i="25"/>
  <c r="H196" i="25"/>
  <c r="I196" i="25"/>
  <c r="P196" i="25"/>
  <c r="R196" i="25"/>
  <c r="S196" i="25"/>
  <c r="T196" i="25"/>
  <c r="J196" i="25"/>
  <c r="F197" i="25"/>
  <c r="G197" i="25"/>
  <c r="H197" i="25"/>
  <c r="I197" i="25"/>
  <c r="N197" i="25"/>
  <c r="P197" i="25"/>
  <c r="R197" i="25"/>
  <c r="S197" i="25"/>
  <c r="T197" i="25"/>
  <c r="O174" i="25" l="1"/>
  <c r="L174" i="25"/>
  <c r="M174" i="25"/>
  <c r="E193" i="25"/>
  <c r="F193" i="25"/>
  <c r="G193" i="25"/>
  <c r="H193" i="25"/>
  <c r="I193" i="25"/>
  <c r="R193" i="25"/>
  <c r="S193" i="25"/>
  <c r="T193" i="25"/>
  <c r="U193" i="25"/>
  <c r="N141" i="25"/>
  <c r="I141" i="25"/>
  <c r="I205" i="25"/>
  <c r="I203" i="25"/>
  <c r="T172" i="25"/>
  <c r="N214" i="25"/>
  <c r="G214" i="25"/>
  <c r="F214" i="25"/>
  <c r="E214" i="25"/>
  <c r="U213" i="25"/>
  <c r="T213" i="25"/>
  <c r="S213" i="25"/>
  <c r="R213" i="25"/>
  <c r="P213" i="25"/>
  <c r="I213" i="25"/>
  <c r="H213" i="25"/>
  <c r="G213" i="25"/>
  <c r="F213" i="25"/>
  <c r="E213" i="25"/>
  <c r="J213" i="25" l="1"/>
  <c r="J193" i="25"/>
  <c r="J99" i="25"/>
  <c r="J136" i="25"/>
  <c r="J158" i="25"/>
  <c r="A173" i="25" l="1"/>
  <c r="G173" i="25"/>
  <c r="N173" i="25"/>
  <c r="E178" i="25"/>
  <c r="F178" i="25"/>
  <c r="G178" i="25"/>
  <c r="H178" i="25"/>
  <c r="A178" i="25" s="1"/>
  <c r="I178" i="25"/>
  <c r="P178" i="25"/>
  <c r="R178" i="25"/>
  <c r="S178" i="25"/>
  <c r="T178" i="25"/>
  <c r="E179" i="25"/>
  <c r="F179" i="25"/>
  <c r="G179" i="25"/>
  <c r="H179" i="25"/>
  <c r="A179" i="25" s="1"/>
  <c r="I179" i="25"/>
  <c r="P179" i="25"/>
  <c r="R179" i="25"/>
  <c r="S179" i="25"/>
  <c r="T179" i="25"/>
  <c r="F180" i="25"/>
  <c r="G180" i="25"/>
  <c r="H180" i="25"/>
  <c r="I180" i="25"/>
  <c r="F141" i="25"/>
  <c r="G141" i="25"/>
  <c r="E181" i="25"/>
  <c r="F181" i="25"/>
  <c r="G181" i="25"/>
  <c r="H181" i="25"/>
  <c r="I181" i="25"/>
  <c r="P181" i="25"/>
  <c r="R181" i="25"/>
  <c r="S181" i="25"/>
  <c r="T181" i="25"/>
  <c r="U181" i="25"/>
  <c r="E182" i="25"/>
  <c r="F182" i="25"/>
  <c r="G182" i="25"/>
  <c r="I182" i="25"/>
  <c r="P182" i="25"/>
  <c r="R182" i="25"/>
  <c r="S182" i="25"/>
  <c r="T182" i="25"/>
  <c r="E184" i="25"/>
  <c r="F184" i="25"/>
  <c r="G184" i="25"/>
  <c r="R184" i="25"/>
  <c r="S184" i="25"/>
  <c r="T184" i="25"/>
  <c r="E185" i="25"/>
  <c r="F185" i="25"/>
  <c r="G185" i="25"/>
  <c r="H185" i="25"/>
  <c r="I185" i="25"/>
  <c r="N185" i="25"/>
  <c r="R185" i="25"/>
  <c r="S185" i="25"/>
  <c r="T185" i="25"/>
  <c r="U185" i="25"/>
  <c r="F186" i="25"/>
  <c r="G186" i="25"/>
  <c r="P186" i="25"/>
  <c r="R186" i="25"/>
  <c r="S186" i="25"/>
  <c r="T186" i="25"/>
  <c r="E205" i="25"/>
  <c r="F205" i="25"/>
  <c r="G205" i="25"/>
  <c r="N205" i="25"/>
  <c r="E206" i="25"/>
  <c r="F206" i="25"/>
  <c r="G206" i="25"/>
  <c r="I206" i="25"/>
  <c r="N206" i="25"/>
  <c r="F190" i="25"/>
  <c r="G190" i="25"/>
  <c r="I190" i="25"/>
  <c r="N190" i="25"/>
  <c r="P190" i="25"/>
  <c r="T190" i="25"/>
  <c r="U190" i="25"/>
  <c r="E191" i="25"/>
  <c r="F191" i="25"/>
  <c r="G191" i="25"/>
  <c r="H191" i="25"/>
  <c r="I191" i="25"/>
  <c r="P191" i="25"/>
  <c r="R191" i="25"/>
  <c r="S191" i="25"/>
  <c r="T191" i="25"/>
  <c r="U191" i="25"/>
  <c r="E192" i="25"/>
  <c r="F192" i="25"/>
  <c r="G192" i="25"/>
  <c r="H192" i="25"/>
  <c r="I192" i="25"/>
  <c r="P192" i="25"/>
  <c r="R192" i="25"/>
  <c r="S192" i="25"/>
  <c r="T192" i="25"/>
  <c r="U192" i="25"/>
  <c r="E194" i="25"/>
  <c r="F194" i="25"/>
  <c r="G194" i="25"/>
  <c r="I194" i="25"/>
  <c r="P194" i="25"/>
  <c r="R194" i="25"/>
  <c r="S194" i="25"/>
  <c r="T194" i="25"/>
  <c r="E195" i="25"/>
  <c r="F195" i="25"/>
  <c r="G195" i="25"/>
  <c r="H195" i="25"/>
  <c r="P195" i="25"/>
  <c r="R195" i="25"/>
  <c r="S195" i="25"/>
  <c r="T195" i="25"/>
  <c r="E198" i="25"/>
  <c r="F198" i="25"/>
  <c r="G198" i="25"/>
  <c r="H198" i="25"/>
  <c r="I198" i="25"/>
  <c r="P198" i="25"/>
  <c r="R198" i="25"/>
  <c r="S198" i="25"/>
  <c r="T198" i="25"/>
  <c r="U198" i="25"/>
  <c r="F199" i="25"/>
  <c r="G199" i="25"/>
  <c r="H199" i="25"/>
  <c r="I199" i="25"/>
  <c r="P199" i="25"/>
  <c r="R199" i="25"/>
  <c r="S199" i="25"/>
  <c r="T199" i="25"/>
  <c r="F200" i="25"/>
  <c r="G200" i="25"/>
  <c r="H200" i="25"/>
  <c r="L178" i="25" l="1"/>
  <c r="M178" i="25"/>
  <c r="O178" i="25"/>
  <c r="L179" i="25"/>
  <c r="M179" i="25"/>
  <c r="O179" i="25"/>
  <c r="O173" i="25"/>
  <c r="L173" i="25"/>
  <c r="M173" i="25"/>
  <c r="J198" i="25"/>
  <c r="J192" i="25"/>
  <c r="J191" i="25"/>
  <c r="J185" i="25"/>
  <c r="J184" i="25"/>
  <c r="J182" i="25"/>
  <c r="J181" i="25"/>
  <c r="F203" i="25"/>
  <c r="G203" i="25"/>
  <c r="E167" i="25"/>
  <c r="G167" i="25"/>
  <c r="I167" i="25"/>
  <c r="G160" i="25" l="1"/>
  <c r="G161" i="25"/>
  <c r="G162" i="25"/>
  <c r="G163" i="25"/>
  <c r="G164" i="25"/>
  <c r="N216" i="25"/>
  <c r="I216" i="25"/>
  <c r="G216" i="25"/>
  <c r="F216" i="25"/>
  <c r="N215" i="25"/>
  <c r="I215" i="25"/>
  <c r="G215" i="25"/>
  <c r="T164" i="25"/>
  <c r="T165" i="25"/>
  <c r="T168" i="25"/>
  <c r="T204" i="25"/>
  <c r="T207" i="25"/>
  <c r="T208" i="25"/>
  <c r="T211" i="25"/>
  <c r="T212" i="25"/>
  <c r="S164" i="25"/>
  <c r="S165" i="25"/>
  <c r="S168" i="25"/>
  <c r="S172" i="25"/>
  <c r="S204" i="25"/>
  <c r="S231" i="25"/>
  <c r="S207" i="25"/>
  <c r="S208" i="25"/>
  <c r="S211" i="25"/>
  <c r="S212" i="25"/>
  <c r="R164" i="25"/>
  <c r="R165" i="25"/>
  <c r="R168" i="25"/>
  <c r="R172" i="25"/>
  <c r="R204" i="25"/>
  <c r="R207" i="25"/>
  <c r="R208" i="25"/>
  <c r="R211" i="25"/>
  <c r="R212" i="25"/>
  <c r="H164" i="25"/>
  <c r="A165" i="25"/>
  <c r="H168" i="25"/>
  <c r="A168" i="25" s="1"/>
  <c r="H172" i="25"/>
  <c r="H204" i="25"/>
  <c r="H207" i="25"/>
  <c r="H208" i="25"/>
  <c r="H212" i="25"/>
  <c r="P165" i="25"/>
  <c r="P168" i="25"/>
  <c r="P204" i="25"/>
  <c r="P207" i="25"/>
  <c r="P208" i="25"/>
  <c r="P211" i="25"/>
  <c r="P212" i="25"/>
  <c r="P164" i="25"/>
  <c r="F160" i="25"/>
  <c r="F161" i="25"/>
  <c r="F162" i="25"/>
  <c r="F163" i="25"/>
  <c r="F164" i="25"/>
  <c r="F165" i="25"/>
  <c r="E165" i="25"/>
  <c r="G165" i="25"/>
  <c r="I165" i="25"/>
  <c r="F167" i="25"/>
  <c r="E168" i="25"/>
  <c r="F168" i="25"/>
  <c r="G168" i="25"/>
  <c r="I168" i="25"/>
  <c r="E169" i="25"/>
  <c r="F169" i="25"/>
  <c r="G169" i="25"/>
  <c r="I169" i="25"/>
  <c r="J169" i="25" s="1"/>
  <c r="N169" i="25"/>
  <c r="E170" i="25"/>
  <c r="F170" i="25"/>
  <c r="G170" i="25"/>
  <c r="I170" i="25"/>
  <c r="F171" i="25"/>
  <c r="G171" i="25"/>
  <c r="I171" i="25"/>
  <c r="N171" i="25"/>
  <c r="E172" i="25"/>
  <c r="F172" i="25"/>
  <c r="G172" i="25"/>
  <c r="I172" i="25"/>
  <c r="N172" i="25"/>
  <c r="U172" i="25"/>
  <c r="E204" i="25"/>
  <c r="F204" i="25"/>
  <c r="G204" i="25"/>
  <c r="N204" i="25"/>
  <c r="F231" i="25"/>
  <c r="G231" i="25"/>
  <c r="I231" i="25"/>
  <c r="N231" i="25"/>
  <c r="E207" i="25"/>
  <c r="F207" i="25"/>
  <c r="G207" i="25"/>
  <c r="I207" i="25"/>
  <c r="G128" i="25"/>
  <c r="E208" i="25"/>
  <c r="F208" i="25"/>
  <c r="G208" i="25"/>
  <c r="I208" i="25"/>
  <c r="E209" i="25"/>
  <c r="F209" i="25"/>
  <c r="G209" i="25"/>
  <c r="I209" i="25"/>
  <c r="N209" i="25"/>
  <c r="E210" i="25"/>
  <c r="F210" i="25"/>
  <c r="G210" i="25"/>
  <c r="I210" i="25"/>
  <c r="N210" i="25"/>
  <c r="E211" i="25"/>
  <c r="F211" i="25"/>
  <c r="G211" i="25"/>
  <c r="E212" i="25"/>
  <c r="F212" i="25"/>
  <c r="G212" i="25"/>
  <c r="I212" i="25"/>
  <c r="N212" i="25"/>
  <c r="U212" i="25"/>
  <c r="J212" i="25" s="1"/>
  <c r="E203" i="25"/>
  <c r="N203" i="25"/>
  <c r="N160" i="25"/>
  <c r="N161" i="25"/>
  <c r="I162" i="25"/>
  <c r="N162" i="25"/>
  <c r="N163" i="25"/>
  <c r="E164" i="25"/>
  <c r="I164" i="25"/>
  <c r="M168" i="25" l="1"/>
  <c r="L168" i="25"/>
  <c r="L165" i="25"/>
  <c r="M165" i="25"/>
  <c r="J208" i="25"/>
  <c r="J207" i="25"/>
  <c r="J164" i="25"/>
  <c r="J172" i="25"/>
  <c r="V111" i="25" l="1"/>
  <c r="V140" i="25"/>
  <c r="V151" i="25" l="1"/>
  <c r="V146" i="25"/>
  <c r="V150" i="25"/>
  <c r="V153" i="25"/>
  <c r="V101" i="25"/>
  <c r="V189" i="25"/>
  <c r="V124" i="25"/>
  <c r="V120" i="25"/>
  <c r="V154" i="25"/>
  <c r="V109" i="25"/>
  <c r="V144" i="25"/>
  <c r="V110" i="25"/>
  <c r="V117" i="25"/>
  <c r="V149" i="25"/>
  <c r="V237" i="25"/>
  <c r="V103" i="25"/>
  <c r="V130" i="25"/>
  <c r="V102" i="25"/>
  <c r="V133" i="25"/>
  <c r="V87" i="25"/>
  <c r="V42" i="25"/>
  <c r="V116" i="25"/>
  <c r="V159" i="25"/>
  <c r="V143" i="25"/>
  <c r="V201" i="25"/>
  <c r="V203" i="25"/>
  <c r="V121" i="25"/>
  <c r="V68" i="25"/>
  <c r="V78" i="25"/>
  <c r="V55" i="25"/>
  <c r="V76" i="25"/>
  <c r="V77" i="25"/>
  <c r="V100" i="25"/>
  <c r="V60" i="25"/>
  <c r="V46" i="25"/>
  <c r="V65" i="25"/>
  <c r="V66" i="25"/>
  <c r="V67" i="25"/>
  <c r="V94" i="25"/>
  <c r="V61" i="25"/>
  <c r="V59" i="25"/>
  <c r="V62" i="25"/>
  <c r="V54" i="25"/>
  <c r="V137" i="25"/>
  <c r="V57" i="25"/>
  <c r="V115" i="25"/>
  <c r="V155" i="25"/>
  <c r="V108" i="25"/>
  <c r="V105" i="25"/>
  <c r="V142" i="25"/>
  <c r="V80" i="25"/>
  <c r="V81" i="25"/>
  <c r="V82" i="25"/>
  <c r="V47" i="25"/>
  <c r="V48" i="25"/>
  <c r="V49" i="25"/>
  <c r="V50" i="25"/>
  <c r="V51" i="25"/>
  <c r="V52" i="25"/>
  <c r="V53" i="25"/>
  <c r="V56" i="25"/>
  <c r="V69" i="25"/>
  <c r="V75" i="25"/>
  <c r="V106" i="25"/>
  <c r="V152" i="25"/>
  <c r="V95" i="25"/>
  <c r="V74" i="25"/>
  <c r="V131" i="25"/>
  <c r="V107" i="25"/>
  <c r="V166" i="25"/>
  <c r="V70" i="25"/>
  <c r="V71" i="25"/>
  <c r="V79" i="25"/>
  <c r="V84" i="25"/>
  <c r="V83" i="25"/>
  <c r="V86" i="25"/>
  <c r="V90" i="25"/>
  <c r="V91" i="25"/>
  <c r="V92" i="25"/>
  <c r="V93" i="25"/>
  <c r="V88" i="25"/>
  <c r="V96" i="25"/>
  <c r="V98" i="25"/>
  <c r="V104" i="25"/>
  <c r="V114" i="25"/>
  <c r="V123" i="25"/>
  <c r="V125" i="25"/>
  <c r="V177" i="25"/>
  <c r="V127" i="25"/>
  <c r="V132" i="25"/>
</calcChain>
</file>

<file path=xl/sharedStrings.xml><?xml version="1.0" encoding="utf-8"?>
<sst xmlns="http://schemas.openxmlformats.org/spreadsheetml/2006/main" count="12959" uniqueCount="1995">
  <si>
    <t>Manual Picklist</t>
  </si>
  <si>
    <t>Number auto created by PNF manually enter to pull data from PNF tab</t>
  </si>
  <si>
    <t>Formula driven, correct formula but incorrect picklist on PNF form auto populates but manually correct using CR picklist</t>
  </si>
  <si>
    <r>
      <rPr>
        <sz val="8"/>
        <rFont val="Verdana"/>
        <family val="2"/>
      </rPr>
      <t>Formula driven Auto populated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 xml:space="preserve">using CR picklist based on entry in service </t>
    </r>
  </si>
  <si>
    <t xml:space="preserve">Formula driven auto populated based PNF data - can be manually amended </t>
  </si>
  <si>
    <t xml:space="preserve">Manual entry </t>
  </si>
  <si>
    <t>Manual entry</t>
  </si>
  <si>
    <t xml:space="preserve">
A=ACTIVE
E=EMERGING</t>
  </si>
  <si>
    <t>CONTRACT REF</t>
  </si>
  <si>
    <t>SERVICE</t>
  </si>
  <si>
    <t>DIRECTORATE</t>
  </si>
  <si>
    <t>CONTRACT TITLE</t>
  </si>
  <si>
    <t>CATEGORY</t>
  </si>
  <si>
    <t>SUB CATEGORY</t>
  </si>
  <si>
    <t>PROCUREMENT ROUTE</t>
  </si>
  <si>
    <t>Value Est</t>
  </si>
  <si>
    <t>Value
At the point 
of Award for contract term (inc extension period)</t>
  </si>
  <si>
    <t>Value Added Tax that cannot be recovered</t>
  </si>
  <si>
    <t>ITT ISSUE DATE</t>
  </si>
  <si>
    <t xml:space="preserve">ITT ISSUE
(a) Actual
(f) Forecast </t>
  </si>
  <si>
    <t>CONTRACT START DATE</t>
  </si>
  <si>
    <t>CONTRACT DATE
(a) Actual
(f) Forecast</t>
  </si>
  <si>
    <t>CONTRACT END DATE</t>
  </si>
  <si>
    <t>Contract Party</t>
  </si>
  <si>
    <t>SUPPLIER</t>
  </si>
  <si>
    <t xml:space="preserve">SUPPLIER TYPE
</t>
  </si>
  <si>
    <t>Company/Charity Registration Number</t>
  </si>
  <si>
    <t>Type</t>
  </si>
  <si>
    <t>GDPR</t>
  </si>
  <si>
    <t>Relevant regs.</t>
  </si>
  <si>
    <t>A</t>
  </si>
  <si>
    <t>0000</t>
  </si>
  <si>
    <t>Customers, IT and Digital</t>
  </si>
  <si>
    <t>Resources</t>
  </si>
  <si>
    <t xml:space="preserve">Support Services </t>
  </si>
  <si>
    <t>People_and_Professional_Services</t>
  </si>
  <si>
    <t>Support services (multi)</t>
  </si>
  <si>
    <t>Direct award to WOC Teckal company</t>
  </si>
  <si>
    <t>a</t>
  </si>
  <si>
    <t>Norwich City Services Limited</t>
  </si>
  <si>
    <t>Large or Multi-National company</t>
  </si>
  <si>
    <t>12656036</t>
  </si>
  <si>
    <t>11. Variation WIP</t>
  </si>
  <si>
    <t>Yule, Emily</t>
  </si>
  <si>
    <t>Recurring</t>
  </si>
  <si>
    <t>CS</t>
  </si>
  <si>
    <t>Yes</t>
  </si>
  <si>
    <t>Service</t>
  </si>
  <si>
    <t>TW</t>
  </si>
  <si>
    <t>Silver</t>
  </si>
  <si>
    <t>Pre PA 2023</t>
  </si>
  <si>
    <t>Environment services</t>
  </si>
  <si>
    <t>Bus Shelter Maintenance and Advertising</t>
  </si>
  <si>
    <t>Buildings_and_works</t>
  </si>
  <si>
    <t>Building products and maintenance services</t>
  </si>
  <si>
    <t>OJEU</t>
  </si>
  <si>
    <t>Bauer Media Outdoor Limited (Formerly Clear Channel UK Limited)</t>
  </si>
  <si>
    <t>TBC</t>
  </si>
  <si>
    <t>10. Contract management</t>
  </si>
  <si>
    <t>DN</t>
  </si>
  <si>
    <t>No</t>
  </si>
  <si>
    <t>Bronze</t>
  </si>
  <si>
    <t>Strategy, Engagement and Culture</t>
  </si>
  <si>
    <t>Riverside Leisure Centre Management</t>
  </si>
  <si>
    <t>Sports_and_leisure</t>
  </si>
  <si>
    <t>Fitness &amp; leisure equipment &amp; services</t>
  </si>
  <si>
    <t>Open tender</t>
  </si>
  <si>
    <t>Places for People for Leisure Management Limited</t>
  </si>
  <si>
    <t>02585598</t>
  </si>
  <si>
    <t>Hubery, Clare</t>
  </si>
  <si>
    <t>N/A</t>
  </si>
  <si>
    <t>Waste, Refuse &amp; Recycling</t>
  </si>
  <si>
    <t>Waste_and_environment</t>
  </si>
  <si>
    <t>Refuse &amp; recycling</t>
  </si>
  <si>
    <t>Novated to sub existing contractor</t>
  </si>
  <si>
    <t>Biffa Municipal Limited</t>
  </si>
  <si>
    <t>04321212</t>
  </si>
  <si>
    <t>Variation</t>
  </si>
  <si>
    <t>Gold</t>
  </si>
  <si>
    <t xml:space="preserve">Finance audit and risk </t>
  </si>
  <si>
    <t>Banking Services</t>
  </si>
  <si>
    <t>Finance</t>
  </si>
  <si>
    <t>N/A - mini-competition within ESPO framework</t>
  </si>
  <si>
    <t>Barclays Bank PLC</t>
  </si>
  <si>
    <t>01026167</t>
  </si>
  <si>
    <t>Mayes, Robert</t>
  </si>
  <si>
    <t>MS</t>
  </si>
  <si>
    <t xml:space="preserve">Property (Housing) </t>
  </si>
  <si>
    <t>Communities and housing</t>
  </si>
  <si>
    <t>Communal Digital Aerial Upgrades &amp; rental</t>
  </si>
  <si>
    <t>Stanley Security Solutions Limited</t>
  </si>
  <si>
    <t>Middleton, Daniel</t>
  </si>
  <si>
    <t>E</t>
  </si>
  <si>
    <t>HR and Organisational Development</t>
  </si>
  <si>
    <t>Agency Staff</t>
  </si>
  <si>
    <t>Recruitment &amp; HR</t>
  </si>
  <si>
    <t>Framework</t>
  </si>
  <si>
    <t>f</t>
  </si>
  <si>
    <t xml:space="preserve">2. Considering procurement options </t>
  </si>
  <si>
    <t>Bradshaw, Dawn</t>
  </si>
  <si>
    <t>Housing and Community Safety</t>
  </si>
  <si>
    <t>CCTV replacement and maintenance</t>
  </si>
  <si>
    <t>IT_and_documents</t>
  </si>
  <si>
    <t>Technology products and services, including CCTV products &amp; maintenance</t>
  </si>
  <si>
    <t xml:space="preserve">Truetech Integrated Limited </t>
  </si>
  <si>
    <t xml:space="preserve">Purchase Cards 2018 </t>
  </si>
  <si>
    <t>Framework - Direct award</t>
  </si>
  <si>
    <t>Royal Bank of Scotland PLC</t>
  </si>
  <si>
    <t>SC083026</t>
  </si>
  <si>
    <t>Woods, Tracy</t>
  </si>
  <si>
    <t>Development and city services</t>
  </si>
  <si>
    <t>MSCP Payment card transaction costs</t>
  </si>
  <si>
    <t>Exemption</t>
  </si>
  <si>
    <t>Network Merchants Limited</t>
  </si>
  <si>
    <t>Small or medium sized enterprise</t>
  </si>
  <si>
    <t>Service Area</t>
  </si>
  <si>
    <t>Mechanical Electrical repairs communal area</t>
  </si>
  <si>
    <t>Alphatrack Systems Limited</t>
  </si>
  <si>
    <t>SCr</t>
  </si>
  <si>
    <t>n/a</t>
  </si>
  <si>
    <t>Works</t>
  </si>
  <si>
    <t>Lone worker Security System</t>
  </si>
  <si>
    <t>Lone Worker Solutions Limited</t>
  </si>
  <si>
    <t xml:space="preserve">E-procurement system </t>
  </si>
  <si>
    <t>Intend Ltd</t>
  </si>
  <si>
    <t>Small or medium sized enterprise and voluntary or community sector organisation</t>
  </si>
  <si>
    <t>On-Site Security Services</t>
  </si>
  <si>
    <t>Translation/ security/ enforcement</t>
  </si>
  <si>
    <t>Norse Commercial Services Limited</t>
  </si>
  <si>
    <t>2888808</t>
  </si>
  <si>
    <t>Card Merchant Services</t>
  </si>
  <si>
    <t>GP UK LLP (T/A Global Payments)</t>
  </si>
  <si>
    <t>OC337146</t>
  </si>
  <si>
    <t xml:space="preserve">Server and SAN storage and backup </t>
  </si>
  <si>
    <t>Framework - further competition</t>
  </si>
  <si>
    <t>Phoenix Software Limited</t>
  </si>
  <si>
    <t>Morgan, Clive</t>
  </si>
  <si>
    <t>Revenues and benefits system</t>
  </si>
  <si>
    <t>Northgate Public Services Limited</t>
  </si>
  <si>
    <t>09338960</t>
  </si>
  <si>
    <t xml:space="preserve">HIA Care &amp; Repair Framework  </t>
  </si>
  <si>
    <t>Health_and_social</t>
  </si>
  <si>
    <t>Accessibility works &amp; services</t>
  </si>
  <si>
    <t>Value at point of Award - is Gross. Majority is zero rated. If vatable not recoverable.</t>
  </si>
  <si>
    <t>3. Specification/ITT development</t>
  </si>
  <si>
    <t>Ayers, Kevin</t>
  </si>
  <si>
    <t>YT</t>
  </si>
  <si>
    <t xml:space="preserve">Legal and governance </t>
  </si>
  <si>
    <t>Legal Advice Service to the Authority</t>
  </si>
  <si>
    <t>Legal / audit</t>
  </si>
  <si>
    <t>Partnership and delegation agreement</t>
  </si>
  <si>
    <t>Norfolk County Council (nplaw)</t>
  </si>
  <si>
    <t xml:space="preserve">Local Authority </t>
  </si>
  <si>
    <t xml:space="preserve">Electoral Management System </t>
  </si>
  <si>
    <t xml:space="preserve">Democracy Counts Limited </t>
  </si>
  <si>
    <t>07095502</t>
  </si>
  <si>
    <t>Henry, Tom</t>
  </si>
  <si>
    <t>Tenancy estate management system</t>
  </si>
  <si>
    <t>Framework - Further competition</t>
  </si>
  <si>
    <t>NEC Software Solutions UK Limited</t>
  </si>
  <si>
    <t>00968498</t>
  </si>
  <si>
    <t xml:space="preserve">Collective Switching Scheme for Energy Provision </t>
  </si>
  <si>
    <t>Energy</t>
  </si>
  <si>
    <t>Utilities</t>
  </si>
  <si>
    <t>Direct award</t>
  </si>
  <si>
    <t>iChoosr</t>
  </si>
  <si>
    <t>08241539</t>
  </si>
  <si>
    <t>Hunt, Phil</t>
  </si>
  <si>
    <t>Data Integration software (NDL)</t>
  </si>
  <si>
    <t>NDL Software Limited</t>
  </si>
  <si>
    <t>01579602</t>
  </si>
  <si>
    <t xml:space="preserve">LET NCC Repairs </t>
  </si>
  <si>
    <t xml:space="preserve">NCSL Environmental Services </t>
  </si>
  <si>
    <t>Grounds Maintenance</t>
  </si>
  <si>
    <t>Property and Building Safety</t>
  </si>
  <si>
    <t xml:space="preserve">Building Repairs &amp; Maintenance </t>
  </si>
  <si>
    <t>Treasury Consultancy and Investment Advisory Service</t>
  </si>
  <si>
    <t>Consultancy/professional services</t>
  </si>
  <si>
    <t>ESPO framework Consultancy services Direct award</t>
  </si>
  <si>
    <t>Link Treasury Services Limited</t>
  </si>
  <si>
    <t>02652033</t>
  </si>
  <si>
    <t>Murton, Neville</t>
  </si>
  <si>
    <t>Property and Economic Development</t>
  </si>
  <si>
    <t xml:space="preserve">Registered Provider partner </t>
  </si>
  <si>
    <t>Orwell Housing Association Limited</t>
  </si>
  <si>
    <t>Voluntary or community sector organisation</t>
  </si>
  <si>
    <t>IP16460R</t>
  </si>
  <si>
    <t>Gould, Debbie</t>
  </si>
  <si>
    <t>One off</t>
  </si>
  <si>
    <t>Planning and Regulatory Services</t>
  </si>
  <si>
    <t xml:space="preserve">Provision of Hackney Carriage MOT Services - Multi supplier/Framework </t>
  </si>
  <si>
    <t>Fleet_and_highways</t>
  </si>
  <si>
    <t>Fleet &amp; travel</t>
  </si>
  <si>
    <t xml:space="preserve">Multi supplier/Framework </t>
  </si>
  <si>
    <t xml:space="preserve">N/A - Multi supplier/Framework </t>
  </si>
  <si>
    <t>Yamel Ltd t/a Delmonte</t>
  </si>
  <si>
    <t>03559064</t>
  </si>
  <si>
    <t>Innerlink Motor Company</t>
  </si>
  <si>
    <t>MOTS@610.com Limited</t>
  </si>
  <si>
    <t>09738084</t>
  </si>
  <si>
    <t>Dolphin Autos (Norwich) Limited</t>
  </si>
  <si>
    <t>01111406</t>
  </si>
  <si>
    <t>Fleet vehicle refresh</t>
  </si>
  <si>
    <t>contract hire/lease/ purchase of vehicles &amp; specialist vehicles</t>
  </si>
  <si>
    <t>LeasePlan UK Limited trading as Automotive Leasing</t>
  </si>
  <si>
    <t>Wadham, David</t>
  </si>
  <si>
    <t xml:space="preserve">Employee Occupational Health assistance </t>
  </si>
  <si>
    <t xml:space="preserve">Norfolk and Norwich University Hospital (NHS Foundation Trust) </t>
  </si>
  <si>
    <t>N/a</t>
  </si>
  <si>
    <t xml:space="preserve">MFD and Printer Options </t>
  </si>
  <si>
    <t>Photocopiers &amp; printing services</t>
  </si>
  <si>
    <t>Ricoh UK Limited</t>
  </si>
  <si>
    <t>Interim Accommodation for Homeless (S188)</t>
  </si>
  <si>
    <t>Accommodation and neighbourhood support</t>
  </si>
  <si>
    <t>Dynamic Purchasing System</t>
  </si>
  <si>
    <t>Scoular, Tina</t>
  </si>
  <si>
    <t>Commercial laundry equipment - Sheltered housing</t>
  </si>
  <si>
    <t>Wolf Laundry Limited</t>
  </si>
  <si>
    <t>Davies, Julie</t>
  </si>
  <si>
    <t xml:space="preserve">Bill Payments </t>
  </si>
  <si>
    <t>AllPay Limited</t>
  </si>
  <si>
    <t>02933191</t>
  </si>
  <si>
    <t xml:space="preserve">Norwich City Door Entry and Access Control New Installations </t>
  </si>
  <si>
    <t>Safety &amp; security products and services (not guarding or CCTV)</t>
  </si>
  <si>
    <t xml:space="preserve">EPL framework - further-competition </t>
  </si>
  <si>
    <t>04/10/2022 EPL</t>
  </si>
  <si>
    <t xml:space="preserve">Alphatrack Systems Limited </t>
  </si>
  <si>
    <t>05115229</t>
  </si>
  <si>
    <t>Blower, Simon</t>
  </si>
  <si>
    <t>Translation Services - Multi supplier/Framework</t>
  </si>
  <si>
    <t>Multi supplier/Framework</t>
  </si>
  <si>
    <t>Language Line</t>
  </si>
  <si>
    <t>Small or medium sized enterprise and Voluntary or community sector organisation</t>
  </si>
  <si>
    <t>04823110</t>
  </si>
  <si>
    <t>DCVS Trading Ltd</t>
  </si>
  <si>
    <t>11127666</t>
  </si>
  <si>
    <t>Clarion Interpreting Ltd</t>
  </si>
  <si>
    <t>04401314</t>
  </si>
  <si>
    <t>Action Deafness</t>
  </si>
  <si>
    <t>06706042</t>
  </si>
  <si>
    <t>AA Global</t>
  </si>
  <si>
    <t>04299764</t>
  </si>
  <si>
    <t>Translate Plus</t>
  </si>
  <si>
    <t>06674541</t>
  </si>
  <si>
    <t>Water hygiene testing and management</t>
  </si>
  <si>
    <t xml:space="preserve">Integrated Water Systems (IWS) </t>
  </si>
  <si>
    <t xml:space="preserve">Small or medium sized enterprise </t>
  </si>
  <si>
    <t>05283349</t>
  </si>
  <si>
    <t>Hale, Ben</t>
  </si>
  <si>
    <t xml:space="preserve">Housing and non-housing lift maintenance and servicing </t>
  </si>
  <si>
    <t>Stannah Lift Services Limited</t>
  </si>
  <si>
    <t>Mulhare, Mike</t>
  </si>
  <si>
    <t>Car park machinery upgrade and maintenance – MSCP</t>
  </si>
  <si>
    <t>Parking management</t>
  </si>
  <si>
    <t>Hub Parking Technology - A business unit of FAAC (UK) Limited</t>
  </si>
  <si>
    <t xml:space="preserve">Loft and cavity wall insulation </t>
  </si>
  <si>
    <t xml:space="preserve">EPL framework - mini-competition </t>
  </si>
  <si>
    <t>02/11/2021 (EPL)</t>
  </si>
  <si>
    <t>1st Choice Installations Limited</t>
  </si>
  <si>
    <t>Cleveland, Steven</t>
  </si>
  <si>
    <t>Yes - Complete</t>
  </si>
  <si>
    <t>Commercial Multilet Property Services</t>
  </si>
  <si>
    <t>Facilities_management</t>
  </si>
  <si>
    <t>Multilet services including marketing, rent revews etc</t>
  </si>
  <si>
    <t>Framework - Mini Comp</t>
  </si>
  <si>
    <t>Design, print, and post service</t>
  </si>
  <si>
    <t>Postal goods &amp; services, advertising, stationery</t>
  </si>
  <si>
    <t>Critiqom Limited (T/A Adare SEC)</t>
  </si>
  <si>
    <t>SC160484</t>
  </si>
  <si>
    <t>HR and Finance System (Unit4)</t>
  </si>
  <si>
    <t>Embridge Consulting Ltd</t>
  </si>
  <si>
    <t>Rush, Alistair</t>
  </si>
  <si>
    <t>Tennis Court Operator Concession</t>
  </si>
  <si>
    <t>National Tennis Association</t>
  </si>
  <si>
    <t>Parkinson, Suzanne</t>
  </si>
  <si>
    <t>Concession</t>
  </si>
  <si>
    <t xml:space="preserve">Gas Service Auditing
</t>
  </si>
  <si>
    <t>EPL Framework - Direct Award</t>
  </si>
  <si>
    <t xml:space="preserve">Corgi Technical Services Ltd </t>
  </si>
  <si>
    <t>07048463</t>
  </si>
  <si>
    <t>Meeting complex needs and the prevention of rough sleeping innovation (pathways)</t>
  </si>
  <si>
    <t>2021/2022</t>
  </si>
  <si>
    <t>Hancock, Chris</t>
  </si>
  <si>
    <t>Green waste disposal</t>
  </si>
  <si>
    <t xml:space="preserve">TMA Bark Suppliers Limited </t>
  </si>
  <si>
    <t>04597067</t>
  </si>
  <si>
    <t>Fire Risk Assessment - Compliance</t>
  </si>
  <si>
    <t>Direct award - EPL framework</t>
  </si>
  <si>
    <t xml:space="preserve">Tersus Consultancy Limited </t>
  </si>
  <si>
    <t>09975667</t>
  </si>
  <si>
    <t>Asbestos Surveying and Analytical Works - Compliance (Supplier 1)</t>
  </si>
  <si>
    <t xml:space="preserve">Environtec Limited </t>
  </si>
  <si>
    <t>Morhen, Kevin</t>
  </si>
  <si>
    <t>Asbestos Surveying and Analytical Works - Compliance (Supplier 2)</t>
  </si>
  <si>
    <t xml:space="preserve">Pennington Choices Limited </t>
  </si>
  <si>
    <t>Contact Manager, Workflow and Document Management System</t>
  </si>
  <si>
    <t>Civica (UK) Limited</t>
  </si>
  <si>
    <t>01628868</t>
  </si>
  <si>
    <t>Gooch, Paul</t>
  </si>
  <si>
    <t>Pay and display machine maintenance</t>
  </si>
  <si>
    <t>Flowbird Smart City UK Limited</t>
  </si>
  <si>
    <t>Revenues and Benefits</t>
  </si>
  <si>
    <t>Fraud Service</t>
  </si>
  <si>
    <t>Delegated function</t>
  </si>
  <si>
    <t>Anglia Revenues Partnership (ARP)</t>
  </si>
  <si>
    <t>Bandekar, Tanya</t>
  </si>
  <si>
    <t>VMware licence/support</t>
  </si>
  <si>
    <t>Quote process</t>
  </si>
  <si>
    <t xml:space="preserve">Boxxe Limited </t>
  </si>
  <si>
    <t>The Halls Project Manager and Quantity Surveyor - TOWNS FUND</t>
  </si>
  <si>
    <t>Bloom Procurement Services Ltd
NCS Property Consultants Ltd</t>
  </si>
  <si>
    <t xml:space="preserve">08045123
</t>
  </si>
  <si>
    <t>Collins, Sarah</t>
  </si>
  <si>
    <t>The Halls Architect - TOWNS FUND</t>
  </si>
  <si>
    <t>Bloom Procurement Services Ltd</t>
  </si>
  <si>
    <t>08923602</t>
  </si>
  <si>
    <t>Electoral Services Stationery</t>
  </si>
  <si>
    <t>FDM Ltd</t>
  </si>
  <si>
    <t>02827644</t>
  </si>
  <si>
    <t>Out of hours telephony service</t>
  </si>
  <si>
    <t>Telecomms &amp; centres</t>
  </si>
  <si>
    <t>Energy Utilities - Electricity</t>
  </si>
  <si>
    <t>7. Contract stage</t>
  </si>
  <si>
    <t>Energy Utilities - Liquid fuel</t>
  </si>
  <si>
    <t xml:space="preserve">6. Award stage </t>
  </si>
  <si>
    <t>Fuel cards for fleet vehicles</t>
  </si>
  <si>
    <t>Framework - direct award</t>
  </si>
  <si>
    <t>Certas Energy</t>
  </si>
  <si>
    <t>06667542</t>
  </si>
  <si>
    <t>Taxi Driver Assessments</t>
  </si>
  <si>
    <t>Norfolk County Council, Green Penny and Blue Lamp Trust</t>
  </si>
  <si>
    <t>N/A public body and charities</t>
  </si>
  <si>
    <t>Decoration Allowance framework</t>
  </si>
  <si>
    <t>Office facilities management (not works) including cleaning, disposals, building control</t>
  </si>
  <si>
    <t>B&amp;Q Limited</t>
  </si>
  <si>
    <t>Goods</t>
  </si>
  <si>
    <t>Crown Paints Ltd</t>
  </si>
  <si>
    <t>Decoration Allowance Scheme</t>
  </si>
  <si>
    <t>PPG Architectural Coatings UK Limited</t>
  </si>
  <si>
    <t>Interim accommodation</t>
  </si>
  <si>
    <t>Tudor Guest House</t>
  </si>
  <si>
    <t>Operating Agreement for BID Levy collection 2</t>
  </si>
  <si>
    <t>Partnership agreement</t>
  </si>
  <si>
    <t>Norwich BID</t>
  </si>
  <si>
    <t>Investment Property valuation</t>
  </si>
  <si>
    <t xml:space="preserve">NPS Property Consultants Limited </t>
  </si>
  <si>
    <t>02888194</t>
  </si>
  <si>
    <t>Knott, Caroline</t>
  </si>
  <si>
    <t>BT fibre connection at Carrow House</t>
  </si>
  <si>
    <t>Direct Award – No competition</t>
  </si>
  <si>
    <t>BT</t>
  </si>
  <si>
    <t>Davies, Mark</t>
  </si>
  <si>
    <t>Interim S151, Director of Finance</t>
  </si>
  <si>
    <t>Allen Lane ltd</t>
  </si>
  <si>
    <t xml:space="preserve">Insurance - Leaseholder </t>
  </si>
  <si>
    <t>Insurance</t>
  </si>
  <si>
    <t>Council</t>
  </si>
  <si>
    <t>Protector Insurance</t>
  </si>
  <si>
    <t>FC033034</t>
  </si>
  <si>
    <t>Mitchell, Gemma</t>
  </si>
  <si>
    <t>The Halls Mechanical and Electrical Design Professional fees</t>
  </si>
  <si>
    <t>People and professional services</t>
  </si>
  <si>
    <t>Ezytreev System Maintenance</t>
  </si>
  <si>
    <t>RA Information Systems</t>
  </si>
  <si>
    <t>02254852</t>
  </si>
  <si>
    <t>Health and Safety Compliance Check</t>
  </si>
  <si>
    <t>Human Applications Ltd</t>
  </si>
  <si>
    <t>02728141</t>
  </si>
  <si>
    <t>Hopps, Vicki</t>
  </si>
  <si>
    <t>Web &amp; ZTN Filter</t>
  </si>
  <si>
    <t>Softcat</t>
  </si>
  <si>
    <t>02174990</t>
  </si>
  <si>
    <t>IT Vulnerability System</t>
  </si>
  <si>
    <t>02548628</t>
  </si>
  <si>
    <t>Asbestos Removals 2023-2027</t>
  </si>
  <si>
    <t xml:space="preserve">Direct Award via EPL Framework </t>
  </si>
  <si>
    <t>DuctClean (UK) Limited</t>
  </si>
  <si>
    <t>03639301</t>
  </si>
  <si>
    <t xml:space="preserve">Non-housing information management system </t>
  </si>
  <si>
    <t xml:space="preserve">CIPFA Business Limited acting as agent for Infoshare+ Limited </t>
  </si>
  <si>
    <t>02877612</t>
  </si>
  <si>
    <t>Taylor, Sharon</t>
  </si>
  <si>
    <t xml:space="preserve">Anglian Water Collection agreement </t>
  </si>
  <si>
    <t xml:space="preserve">Anglian Water </t>
  </si>
  <si>
    <t>Kelly, Sarah</t>
  </si>
  <si>
    <t>Property and economic development</t>
  </si>
  <si>
    <t>Telford Unit E - Refurbishment works inc. demising works</t>
  </si>
  <si>
    <t xml:space="preserve">Construction &amp; demolition. (Including design  &amp; related professional services) </t>
  </si>
  <si>
    <t>Competitive tender</t>
  </si>
  <si>
    <t xml:space="preserve">5. Evaluation </t>
  </si>
  <si>
    <t>Cogman, Tarne</t>
  </si>
  <si>
    <t>PA 2023 - £100k plus: notices to be identified by PO</t>
  </si>
  <si>
    <t>Clinical waste collection and disposal</t>
  </si>
  <si>
    <t>Citron Hygeine UK Limited</t>
  </si>
  <si>
    <t>02672361</t>
  </si>
  <si>
    <t>Paper Stock</t>
  </si>
  <si>
    <t>IT and documents</t>
  </si>
  <si>
    <t>3 quotes</t>
  </si>
  <si>
    <t>Premier Paper Group</t>
  </si>
  <si>
    <t>Wide Area Network &amp; Services</t>
  </si>
  <si>
    <t>Capita IT Services Limited</t>
  </si>
  <si>
    <t>SC045439</t>
  </si>
  <si>
    <t>Housing delivery</t>
  </si>
  <si>
    <t>Argyle Street Stage 5-7 Construction</t>
  </si>
  <si>
    <t>9. On Hold</t>
  </si>
  <si>
    <t>Mile Cross re-development PCSA and construction</t>
  </si>
  <si>
    <t>Broadband and fixed telephony lines</t>
  </si>
  <si>
    <t>tbc</t>
  </si>
  <si>
    <t>The Halls Structural Engineering Design Services</t>
  </si>
  <si>
    <t>Framework - Further Competition</t>
  </si>
  <si>
    <t>Rossi Long Consulting Ltd</t>
  </si>
  <si>
    <t>07849911</t>
  </si>
  <si>
    <t xml:space="preserve">	Anywhere 365 Upgrade</t>
  </si>
  <si>
    <t xml:space="preserve">risual Limited </t>
  </si>
  <si>
    <t>05431646</t>
  </si>
  <si>
    <t>eForm technology</t>
  </si>
  <si>
    <t>Framework - Direct Award</t>
  </si>
  <si>
    <t>Victoria Solutions Ltd (t/a Victoria Forms)</t>
  </si>
  <si>
    <t>Ashurst, Sarah</t>
  </si>
  <si>
    <t>Uniform System 2023-2028</t>
  </si>
  <si>
    <t>Idox Software LTD</t>
  </si>
  <si>
    <t>Outsystems digital development software platform</t>
  </si>
  <si>
    <t>Capita Business Services Limited</t>
  </si>
  <si>
    <t>02299747</t>
  </si>
  <si>
    <t>Sheltered Housing Telecare Services</t>
  </si>
  <si>
    <t>Apello Smart Living Solutions Limited</t>
  </si>
  <si>
    <t>01444995</t>
  </si>
  <si>
    <t>The Halls Refurbishment works and services</t>
  </si>
  <si>
    <t>N D Willan Building Contractors Ltd</t>
  </si>
  <si>
    <t>02544228</t>
  </si>
  <si>
    <t>Postal collection and delivery</t>
  </si>
  <si>
    <t>Royal Mail Group Ltd</t>
  </si>
  <si>
    <t>04138203</t>
  </si>
  <si>
    <t>District Heating Upgrades 2023-2024</t>
  </si>
  <si>
    <t>District Heating Upgrades Design Services</t>
  </si>
  <si>
    <t>Financial analysis and monitoring service</t>
  </si>
  <si>
    <t>Dun &amp; Bradstreet</t>
  </si>
  <si>
    <t>00160043</t>
  </si>
  <si>
    <t xml:space="preserve">Early intervention rental income management </t>
  </si>
  <si>
    <t>Mobysoft Limited</t>
  </si>
  <si>
    <t>McFarland, Ash</t>
  </si>
  <si>
    <t xml:space="preserve">Mile Cross re-development Employers Agent services </t>
  </si>
  <si>
    <t>Richard Utting Associates LLP</t>
  </si>
  <si>
    <t>OC368281</t>
  </si>
  <si>
    <t>Barrett, Nathalie</t>
  </si>
  <si>
    <t>Development and City services</t>
  </si>
  <si>
    <t>Towns Fund Revolving Fund Phase 2 - Property Advisor Services</t>
  </si>
  <si>
    <t>Bloom Procurement Services Ltd
Avison Young (UK) Limited</t>
  </si>
  <si>
    <t>08045123
06382509</t>
  </si>
  <si>
    <t>Dunham, Amy</t>
  </si>
  <si>
    <t>Insurance - Art</t>
  </si>
  <si>
    <t>AXA XL Insurance Company UK Limited (AXICL UK) via Arthur J Gallagher</t>
  </si>
  <si>
    <t>Supplier invoice scanning software</t>
  </si>
  <si>
    <t>Proactis Limited</t>
  </si>
  <si>
    <t>03182974</t>
  </si>
  <si>
    <t>Utility Bill Checking and Reclaim</t>
  </si>
  <si>
    <t>The Halls Structural Services - repair works</t>
  </si>
  <si>
    <t>08045123</t>
  </si>
  <si>
    <t>Website customer satisfaction survey</t>
  </si>
  <si>
    <t>ROL Solutions Ltd (aka GovMetric)</t>
  </si>
  <si>
    <t xml:space="preserve">Small or medium sized company </t>
  </si>
  <si>
    <t>03731519</t>
  </si>
  <si>
    <t>Trade Waste Disposal and Recycling</t>
  </si>
  <si>
    <t>Subscription to Get Talking Norwich</t>
  </si>
  <si>
    <t>Occupational health</t>
  </si>
  <si>
    <t>Granicus</t>
  </si>
  <si>
    <t>Griffiths, Max</t>
  </si>
  <si>
    <t>Insurance - Reinstatement Valuations</t>
  </si>
  <si>
    <t xml:space="preserve">Automated Telephony (AI) - Chatbot Services </t>
  </si>
  <si>
    <t>Inform Communications Ltd</t>
  </si>
  <si>
    <t>02644647</t>
  </si>
  <si>
    <t>Service area</t>
  </si>
  <si>
    <t xml:space="preserve">Appointment of a multi-disciplinary consultancy for the Development Stage Application to the National Lottery Heritage Fund </t>
  </si>
  <si>
    <t>Southern Green Limited</t>
  </si>
  <si>
    <t>04575519</t>
  </si>
  <si>
    <t>Project Manager Services for Phase 1 Revolving Fund</t>
  </si>
  <si>
    <t>saracrowley@norwich.gov.uk</t>
  </si>
  <si>
    <t xml:space="preserve">Income Management Solution </t>
  </si>
  <si>
    <t xml:space="preserve">Civica (UK) Limited </t>
  </si>
  <si>
    <t>Environment Services</t>
  </si>
  <si>
    <t>CPE Off-street and housing car parks back office processes</t>
  </si>
  <si>
    <t>Local Authority to Local Authority</t>
  </si>
  <si>
    <t>Borough Council of Kings’ Lynn and West Norfolk</t>
  </si>
  <si>
    <t>Phase 2 Planter Works</t>
  </si>
  <si>
    <t>Ben Willis Commercial Landscaping Ltd</t>
  </si>
  <si>
    <t>08262063</t>
  </si>
  <si>
    <t>WHI Stock Investment Works</t>
  </si>
  <si>
    <t>Restricted tender</t>
  </si>
  <si>
    <t>4. Out to market</t>
  </si>
  <si>
    <t>Cameron, Chris</t>
  </si>
  <si>
    <t>Annual Independent Play Area Inspections</t>
  </si>
  <si>
    <t>The Play Inspection Company Limited</t>
  </si>
  <si>
    <t>05216477</t>
  </si>
  <si>
    <t>Green, Richard</t>
  </si>
  <si>
    <t>Sharegate</t>
  </si>
  <si>
    <t>Solar Together</t>
  </si>
  <si>
    <t>Waste and environment</t>
  </si>
  <si>
    <t>Renewable energy</t>
  </si>
  <si>
    <t>Mobile Device SIMs</t>
  </si>
  <si>
    <t xml:space="preserve">Vodafone Limited </t>
  </si>
  <si>
    <t>014771587</t>
  </si>
  <si>
    <t xml:space="preserve"> Veeam cloud back up for MS Office 365</t>
  </si>
  <si>
    <t>City Cemetery Railing Replacement</t>
  </si>
  <si>
    <t>NCSL</t>
  </si>
  <si>
    <t>14510750</t>
  </si>
  <si>
    <t>Brzeczek, Mark</t>
  </si>
  <si>
    <t>Fire stopping/door works</t>
  </si>
  <si>
    <t>Inner Circle Consulting Limited
Hawkins Brown Architecture Limited</t>
  </si>
  <si>
    <t>06799707
13240050</t>
  </si>
  <si>
    <t>West, Sam</t>
  </si>
  <si>
    <t>Remote Access Citrix Licences (120)</t>
  </si>
  <si>
    <t>Softcat Plc</t>
  </si>
  <si>
    <t>Insurance - Tenants Home Contents</t>
  </si>
  <si>
    <t>Direct Award</t>
  </si>
  <si>
    <t>Aon UK Limited</t>
  </si>
  <si>
    <t>210725</t>
  </si>
  <si>
    <t>Bye, Nikki</t>
  </si>
  <si>
    <t>Eaton park changing room refurbishment</t>
  </si>
  <si>
    <t>Voids &amp; Estate Aesthetics</t>
  </si>
  <si>
    <t>CLC Contractors Ltd</t>
  </si>
  <si>
    <t>01230435</t>
  </si>
  <si>
    <t>0344 telephone number and call charges</t>
  </si>
  <si>
    <t xml:space="preserve">TalkTalk Business Direct Limited </t>
  </si>
  <si>
    <t>Change Control Notice Purcell Additional Fees The Halls</t>
  </si>
  <si>
    <t>PSN &amp; DSN IT security service</t>
  </si>
  <si>
    <t>Nominet UK</t>
  </si>
  <si>
    <t>Body Worn Cameras</t>
  </si>
  <si>
    <t xml:space="preserve">CSE Crosscom </t>
  </si>
  <si>
    <t>Atherton, Matthew</t>
  </si>
  <si>
    <t>SMS/text charges</t>
  </si>
  <si>
    <t>Commify UK Limited (Esendex Limited)</t>
  </si>
  <si>
    <t xml:space="preserve">Small or medium sized enterprise  </t>
  </si>
  <si>
    <t>Antivirus software</t>
  </si>
  <si>
    <t>SOFTCAT Plc</t>
  </si>
  <si>
    <t>NA</t>
  </si>
  <si>
    <t>LAN - Hardware support</t>
  </si>
  <si>
    <t xml:space="preserve">CAE Technology Services Limited </t>
  </si>
  <si>
    <t>02685146</t>
  </si>
  <si>
    <t>Website redesign project</t>
  </si>
  <si>
    <t xml:space="preserve">Agile Collective Ltd </t>
  </si>
  <si>
    <t xml:space="preserve">Learning Management System (Learning Pool) </t>
  </si>
  <si>
    <t>Learning Pool Limited</t>
  </si>
  <si>
    <t>NI060102</t>
  </si>
  <si>
    <t>Castle gardens regeneration project</t>
  </si>
  <si>
    <t>Horticultural, garden and grounds supplies and services</t>
  </si>
  <si>
    <t>Laws, Sam</t>
  </si>
  <si>
    <t xml:space="preserve">Wide format MFD printer </t>
  </si>
  <si>
    <t>01271033</t>
  </si>
  <si>
    <t>Tenant Satisfaction Measures</t>
  </si>
  <si>
    <t>Health and social</t>
  </si>
  <si>
    <t>Market research</t>
  </si>
  <si>
    <t>VIEWPOINT RESEARCH COMMUNITY INTEREST COMPANY</t>
  </si>
  <si>
    <t>Bray, Dave</t>
  </si>
  <si>
    <t>Insurance - Property for Barnet House</t>
  </si>
  <si>
    <t>Aspen Insurance UK Limited</t>
  </si>
  <si>
    <t>01184193</t>
  </si>
  <si>
    <t>Kitchen installation programme</t>
  </si>
  <si>
    <t>Gasway Services Limited</t>
  </si>
  <si>
    <t>Electrical Upgrades &amp; Rewires programme</t>
  </si>
  <si>
    <t>Electrical Testing &amp; EICRs programme</t>
  </si>
  <si>
    <t>Bathroom installations programme</t>
  </si>
  <si>
    <t>Internal Audit Services</t>
  </si>
  <si>
    <t>South Norfolk District Council</t>
  </si>
  <si>
    <t>AVC Wise Limited</t>
  </si>
  <si>
    <t>EON Energy Solutions Limited</t>
  </si>
  <si>
    <t xml:space="preserve">Advanced Business Software and Solutions Limited </t>
  </si>
  <si>
    <t>Insurance and claims handling service</t>
  </si>
  <si>
    <t>Cambridge County Council</t>
  </si>
  <si>
    <t>Insurance - Property and WIP for the Halls Layers to  £80m - £15m in excess of £15m</t>
  </si>
  <si>
    <t xml:space="preserve">Aviva Insurance
</t>
  </si>
  <si>
    <t>SC002116</t>
  </si>
  <si>
    <t>Insurance - Property and WIP for the Halls Layers to  £80m - £30m in excess of £30m</t>
  </si>
  <si>
    <t>Zurich Municipal</t>
  </si>
  <si>
    <t>BR007985</t>
  </si>
  <si>
    <t>Insurance - Property and WIP for the Halls Layers to  £80m - £20m in excess of £60m</t>
  </si>
  <si>
    <t>Allianz 50% / Aspen 50%</t>
  </si>
  <si>
    <t>00084638,</t>
  </si>
  <si>
    <t>Insurance (excluding engineering, art and terrorism)</t>
  </si>
  <si>
    <t>Zurich Municipal Insurance,
Risk Management Partners Ltd</t>
  </si>
  <si>
    <t>BR007985,
02989025</t>
  </si>
  <si>
    <t>Emergency Planning Officer</t>
  </si>
  <si>
    <t>Norfolk County Council</t>
  </si>
  <si>
    <t>Wooldridge, Paul</t>
  </si>
  <si>
    <t>iTrent Data saving Solution</t>
  </si>
  <si>
    <t>Softcat PLC (sub-contracted to MHR International UK Ltd)</t>
  </si>
  <si>
    <t>2174990 and 01852206</t>
  </si>
  <si>
    <t>Compliance works (housing and non-housing)</t>
  </si>
  <si>
    <t>RV and CT finder, Forecasting and Appeals, Rate Manager</t>
  </si>
  <si>
    <t>Inform CPI Limited</t>
  </si>
  <si>
    <t>05599551</t>
  </si>
  <si>
    <t>Insurance - Engineering</t>
  </si>
  <si>
    <t>Zurich Municipal Insurance</t>
  </si>
  <si>
    <t>Enforcement Agency</t>
  </si>
  <si>
    <t>Marston (Holdings) Limited
Jacobs Enforcement Ltd</t>
  </si>
  <si>
    <t>Large or Multi-National company
Small or medium sized enterprise</t>
  </si>
  <si>
    <t>04305487
15480247</t>
  </si>
  <si>
    <t>Kings Court, NR1 1QH - Legal advice</t>
  </si>
  <si>
    <t>Housing, Revenues &amp; Benefits Management System</t>
  </si>
  <si>
    <t>Insurance - Property for City Hall Layer £38m above £100m</t>
  </si>
  <si>
    <t>CNA via Arthur J Gallagher</t>
  </si>
  <si>
    <t>Insurance - Terrorism</t>
  </si>
  <si>
    <t>Chaucer Syndicate 1084 &amp; others via Arthur J Gallagher (UK) Limited</t>
  </si>
  <si>
    <t>00184915</t>
  </si>
  <si>
    <t>HBAP External Auditors</t>
  </si>
  <si>
    <t>Ernst &amp; Young LLP</t>
  </si>
  <si>
    <t>OC300001</t>
  </si>
  <si>
    <t>Liberata UK Limited</t>
  </si>
  <si>
    <t>01238724</t>
  </si>
  <si>
    <t>£450,00</t>
  </si>
  <si>
    <t>Tile Hill Interim &amp; Executive Limited</t>
  </si>
  <si>
    <t xml:space="preserve">Aspect Groups Services Limited </t>
  </si>
  <si>
    <t xml:space="preserve">Dodd Group (Eastern) Limited </t>
  </si>
  <si>
    <t xml:space="preserve">Gasway Services Limited </t>
  </si>
  <si>
    <t>04158628</t>
  </si>
  <si>
    <t xml:space="preserve">Re-roofing programme </t>
  </si>
  <si>
    <t xml:space="preserve">Aspect Group Services Limited </t>
  </si>
  <si>
    <t>Domestic Heating Upgrades programme</t>
  </si>
  <si>
    <t>Customers, IT and digital</t>
  </si>
  <si>
    <t xml:space="preserve">Jadu CMS Website Services </t>
  </si>
  <si>
    <t>Jadu creative ltd</t>
  </si>
  <si>
    <t>Large or multi-national enterprise</t>
  </si>
  <si>
    <t>Purslows Chartered Building Surveyors</t>
  </si>
  <si>
    <t>Equinox Consulting</t>
  </si>
  <si>
    <t>Edmundson
CEF</t>
  </si>
  <si>
    <t>02667012 - Edmunson 
00336408 - CEF</t>
  </si>
  <si>
    <t xml:space="preserve">K Rackham and Son Engineering (Rackhams) </t>
  </si>
  <si>
    <t>small or medium sized enterprise</t>
  </si>
  <si>
    <t>Ingleton Wood LLP</t>
  </si>
  <si>
    <t>OC306572</t>
  </si>
  <si>
    <t>31Ten Consulting Limited</t>
  </si>
  <si>
    <t>Workman LLP</t>
  </si>
  <si>
    <t>OC327825</t>
  </si>
  <si>
    <t>Security Plus Limited</t>
  </si>
  <si>
    <t>01325489</t>
  </si>
  <si>
    <t>Canham Consulting Ltd</t>
  </si>
  <si>
    <t>2170417</t>
  </si>
  <si>
    <t>Telford Unit E - refurbishment &amp; split to E1, E2 &amp; E3 project management Principal Designer and Contract Admin inc M &amp; E Q1 2025</t>
  </si>
  <si>
    <t>Jones Lang LaSalle Limited</t>
  </si>
  <si>
    <t>Internal (part) and External Refurbishment of New Carrow House – TOWNS FUND</t>
  </si>
  <si>
    <t>Skate Parks</t>
  </si>
  <si>
    <t xml:space="preserve">Betongpark Limited </t>
  </si>
  <si>
    <t>Strategy, engagement and culture</t>
  </si>
  <si>
    <t>Operator of the Halls</t>
  </si>
  <si>
    <t>Sports and leisure</t>
  </si>
  <si>
    <t>Fitness and leisure equipment and services</t>
  </si>
  <si>
    <t>Lion Wood Surface water management scheme</t>
  </si>
  <si>
    <t>People and Professional Services</t>
  </si>
  <si>
    <t>Create consulting engineers Ltd</t>
  </si>
  <si>
    <t>Hall, Lara</t>
  </si>
  <si>
    <t>03/07/1899</t>
  </si>
  <si>
    <t>Inner Circle Consulting Limted</t>
  </si>
  <si>
    <t>Howard, Nick</t>
  </si>
  <si>
    <t>Services</t>
  </si>
  <si>
    <t xml:space="preserve">Savills (UK) Limited </t>
  </si>
  <si>
    <t>Mid Anglian Enterprise Agency Limited</t>
  </si>
  <si>
    <t>Tilney, Ellen</t>
  </si>
  <si>
    <t>Quod Ltd</t>
  </si>
  <si>
    <t>Turnbull, Andrew</t>
  </si>
  <si>
    <t>Online Safety Solutions Ltd</t>
  </si>
  <si>
    <t>Brown, Mark</t>
  </si>
  <si>
    <t>TDD Consult Limited</t>
  </si>
  <si>
    <t>Capital Window and Doors Renewals</t>
  </si>
  <si>
    <t>Building safety and compliance</t>
  </si>
  <si>
    <t>Community services</t>
  </si>
  <si>
    <t>25/26 Capital Thermal Comfort</t>
  </si>
  <si>
    <t>Buildings and works</t>
  </si>
  <si>
    <t>Revenue Cyclical Decoration</t>
  </si>
  <si>
    <t>Capital Structural Works</t>
  </si>
  <si>
    <t>Capital Estate Aesthetics</t>
  </si>
  <si>
    <t>Security information and event management (SIEM) Renewal</t>
  </si>
  <si>
    <t>IT and Documents</t>
  </si>
  <si>
    <t>Geographical Information System (GIS) software</t>
  </si>
  <si>
    <t>12/042025</t>
  </si>
  <si>
    <t>ESRI (UK) Limited</t>
  </si>
  <si>
    <t>01288342</t>
  </si>
  <si>
    <t xml:space="preserve">A </t>
  </si>
  <si>
    <t>Kohler Uninteruptable Power</t>
  </si>
  <si>
    <t>Michael Page International</t>
  </si>
  <si>
    <t>Planning and regulatory services</t>
  </si>
  <si>
    <t>Betts, Zoe</t>
  </si>
  <si>
    <t>Norse Eastern Limited (N-able)</t>
  </si>
  <si>
    <t xml:space="preserve">A &amp; R Wright Consulting Ltd </t>
  </si>
  <si>
    <t>Town Trading Limited</t>
  </si>
  <si>
    <t>Shaw, Dave</t>
  </si>
  <si>
    <t>Fielden &amp; Mawson LLP</t>
  </si>
  <si>
    <t>OC300486</t>
  </si>
  <si>
    <t>NHBC</t>
  </si>
  <si>
    <t>Arlingclose Limited</t>
  </si>
  <si>
    <t>02853836</t>
  </si>
  <si>
    <t xml:space="preserve">Greyfriars Project Management </t>
  </si>
  <si>
    <t>ACCESS INTELLIGENCE MEDIA COMMUNICATIONS</t>
  </si>
  <si>
    <t>Page, Sharon</t>
  </si>
  <si>
    <t>Finance, risk and audit</t>
  </si>
  <si>
    <t>Grant Thornton UK LLP</t>
  </si>
  <si>
    <t>OC307742</t>
  </si>
  <si>
    <t>Hays Recruitment Services Ltd</t>
  </si>
  <si>
    <t>EMS Lifts</t>
  </si>
  <si>
    <t>Unknown</t>
  </si>
  <si>
    <t>Gladstone MRM</t>
  </si>
  <si>
    <t>Silktide Ltd</t>
  </si>
  <si>
    <t>Phoenix Software td</t>
  </si>
  <si>
    <t>SOFTWARE TRAINING LONDON LTD</t>
  </si>
  <si>
    <t>Greyfriars Cost Management</t>
  </si>
  <si>
    <t>Personnel Checks T/A TaxiPlus</t>
  </si>
  <si>
    <t>Mogyorosi, Gabriella</t>
  </si>
  <si>
    <t>Ernest Doe &amp; Sons Limted</t>
  </si>
  <si>
    <t>00431173</t>
  </si>
  <si>
    <t xml:space="preserve">Karcher </t>
  </si>
  <si>
    <t>Karcher Uk Limited</t>
  </si>
  <si>
    <t>01350233</t>
  </si>
  <si>
    <t xml:space="preserve">Aviva Insurance Ltd </t>
  </si>
  <si>
    <t xml:space="preserve">Axa Insurance Uk Plc </t>
  </si>
  <si>
    <t>Utility Planners UK</t>
  </si>
  <si>
    <t xml:space="preserve">1. Not started </t>
  </si>
  <si>
    <t>Nutrient Neutrality Credits</t>
  </si>
  <si>
    <t>Housing revenue account business planning</t>
  </si>
  <si>
    <t>Housing Finance Associates Ltd</t>
  </si>
  <si>
    <t xml:space="preserve">Mile Cross Enabling Works </t>
  </si>
  <si>
    <t>PHOENIX SOFTWARE LIMITED</t>
  </si>
  <si>
    <t>Symonds, Martin</t>
  </si>
  <si>
    <t xml:space="preserve">Communications Officer </t>
  </si>
  <si>
    <t xml:space="preserve">Legal advice </t>
  </si>
  <si>
    <t>Chamberlin, Helen</t>
  </si>
  <si>
    <t>Interim HR Director</t>
  </si>
  <si>
    <t>Penna PLC</t>
  </si>
  <si>
    <t>Oxbury &amp; Company Ltd</t>
  </si>
  <si>
    <t>04679638</t>
  </si>
  <si>
    <t xml:space="preserve">Finance Procurement audit and risk </t>
  </si>
  <si>
    <t xml:space="preserve">Direct award - Waiver </t>
  </si>
  <si>
    <t>/</t>
  </si>
  <si>
    <t>Contract Value</t>
  </si>
  <si>
    <t>Decision record number</t>
  </si>
  <si>
    <t>Contract reference</t>
  </si>
  <si>
    <t>Title</t>
  </si>
  <si>
    <t>Contract status</t>
  </si>
  <si>
    <t>Procurement Stage</t>
  </si>
  <si>
    <t>Procurement route</t>
  </si>
  <si>
    <t>Value - Estimated</t>
  </si>
  <si>
    <t>Value - Award</t>
  </si>
  <si>
    <t>Anticipated date to advertise</t>
  </si>
  <si>
    <t>Contract start date</t>
  </si>
  <si>
    <t>Contract end date</t>
  </si>
  <si>
    <t>Review date test</t>
  </si>
  <si>
    <t>Supplier</t>
  </si>
  <si>
    <t>Supplier Type</t>
  </si>
  <si>
    <t>Company Registration number</t>
  </si>
  <si>
    <t>Category</t>
  </si>
  <si>
    <t>Category 1</t>
  </si>
  <si>
    <t>Contract manager</t>
  </si>
  <si>
    <t>Service area lookup</t>
  </si>
  <si>
    <t>Service area accountant</t>
  </si>
  <si>
    <t>Budget holder</t>
  </si>
  <si>
    <t>Recurring or One-off</t>
  </si>
  <si>
    <t>Emerging Contract reference</t>
  </si>
  <si>
    <t>Previous Contract reference</t>
  </si>
  <si>
    <t>Extension available</t>
  </si>
  <si>
    <t>Extension Periods</t>
  </si>
  <si>
    <t>Contract Type</t>
  </si>
  <si>
    <t>Contract monitoring</t>
  </si>
  <si>
    <t>Contract Management Plan</t>
  </si>
  <si>
    <t>Time needed to re-contract (in days)</t>
  </si>
  <si>
    <t>Additional Comments</t>
  </si>
  <si>
    <t xml:space="preserve">Subcategory </t>
  </si>
  <si>
    <t>£100,000 or more</t>
  </si>
  <si>
    <t>test</t>
  </si>
  <si>
    <t>1. Not started</t>
  </si>
  <si>
    <t>One-off</t>
  </si>
  <si>
    <t>Energy Performance Certifcates</t>
  </si>
  <si>
    <t>£5,000 up to £100,000</t>
  </si>
  <si>
    <t>PNF Number - Confirmation Screen Test</t>
  </si>
  <si>
    <t xml:space="preserve">Test Form only </t>
  </si>
  <si>
    <t>Fleet and highways</t>
  </si>
  <si>
    <t>Weaver, Callum</t>
  </si>
  <si>
    <t>PNF Number test (confirmation screen &amp; email)</t>
  </si>
  <si>
    <t>INTERACT CTF Norwich locality</t>
  </si>
  <si>
    <t>Voluntary Norfolk</t>
  </si>
  <si>
    <t>HR and organisational development</t>
  </si>
  <si>
    <t>Recruitment and HR</t>
  </si>
  <si>
    <t>TEST</t>
  </si>
  <si>
    <t>Spragg, Charlotte</t>
  </si>
  <si>
    <t>Legal and procurement</t>
  </si>
  <si>
    <t>Reynolds, Victoria</t>
  </si>
  <si>
    <t>Software</t>
  </si>
  <si>
    <t>TEST NCC PNF Workflow</t>
  </si>
  <si>
    <t>Mile Cross Security Patrols</t>
  </si>
  <si>
    <t>Other</t>
  </si>
  <si>
    <t>Norse Commercial Services</t>
  </si>
  <si>
    <t>Castleton, Fiona</t>
  </si>
  <si>
    <t>Construction and demolition. (Including design  and related professional services)</t>
  </si>
  <si>
    <t>City Hall - Refuge Emergency Intercomms</t>
  </si>
  <si>
    <t>City Electrical Factors (CEF)</t>
  </si>
  <si>
    <t>Cook, Paul</t>
  </si>
  <si>
    <t>Mallaband, John</t>
  </si>
  <si>
    <t>Safety and security products and services (not guarding or CCTV)</t>
  </si>
  <si>
    <t>Removal and protection of fine art at the Halls</t>
  </si>
  <si>
    <t>Crozier</t>
  </si>
  <si>
    <t>Towns fund</t>
  </si>
  <si>
    <t>McLean, Michelle</t>
  </si>
  <si>
    <t>Credit Controller</t>
  </si>
  <si>
    <t>Hays Specialist Recruitment Ltd</t>
  </si>
  <si>
    <t>Revenues and benefits</t>
  </si>
  <si>
    <t>Woodley, Karen</t>
  </si>
  <si>
    <t>Communications Officer Role - Agency</t>
  </si>
  <si>
    <t xml:space="preserve">Parking Radio Sim Cards </t>
  </si>
  <si>
    <t>DTS.Solutions LTD</t>
  </si>
  <si>
    <t>Garner, Rebekka</t>
  </si>
  <si>
    <t>Wright, Neil</t>
  </si>
  <si>
    <t>Thompson, Steve</t>
  </si>
  <si>
    <t xml:space="preserve">accommodation provision </t>
  </si>
  <si>
    <t xml:space="preserve">Kingsley House Hotel </t>
  </si>
  <si>
    <t>Norwich City Council</t>
  </si>
  <si>
    <t>Housing and community safety</t>
  </si>
  <si>
    <t>Haystead, Chris</t>
  </si>
  <si>
    <t xml:space="preserve">Accommodation provision </t>
  </si>
  <si>
    <t>Norwich Accommodation ltd</t>
  </si>
  <si>
    <t xml:space="preserve">Accommomdation provision </t>
  </si>
  <si>
    <t>Accommodation provision</t>
  </si>
  <si>
    <t xml:space="preserve">Norwich Accommodation LTD </t>
  </si>
  <si>
    <t xml:space="preserve">Accommodation provsion </t>
  </si>
  <si>
    <t>Norwich Accommodation Ltd</t>
  </si>
  <si>
    <t>orwell housing asc</t>
  </si>
  <si>
    <t>Ongoing provision of interim staff - Asbestos Management</t>
  </si>
  <si>
    <t>Greenacre Recruitment ltd</t>
  </si>
  <si>
    <t>Barr, Jordan</t>
  </si>
  <si>
    <t>Ongoing provision of interim staff - Fire safety management</t>
  </si>
  <si>
    <t>New Street Consulting Group Ltd</t>
  </si>
  <si>
    <t>Unknown - Couldn't find it on the Contract Register</t>
  </si>
  <si>
    <t>Gartner Finance Partnership</t>
  </si>
  <si>
    <t>Decarbonisation Workstreams</t>
  </si>
  <si>
    <t>Synfo Ltd</t>
  </si>
  <si>
    <t>City Hall standby generator, Including delivery and recommissioning.</t>
  </si>
  <si>
    <t>Start Group Ltd</t>
  </si>
  <si>
    <t>Responsive door replacements</t>
  </si>
  <si>
    <t>Doors Plus Ltd</t>
  </si>
  <si>
    <t>Blanche, Timothy</t>
  </si>
  <si>
    <t>NCAB - Interact project staff members</t>
  </si>
  <si>
    <t>Norfolk Citizens Advice</t>
  </si>
  <si>
    <t>Recruitment Interim Debt Manager</t>
  </si>
  <si>
    <t>Hays Specialist Recruitment</t>
  </si>
  <si>
    <t>54 Horns Lane - Sprinkler system</t>
  </si>
  <si>
    <t>Recom Fire Protection</t>
  </si>
  <si>
    <t>Insurance - Barnet House</t>
  </si>
  <si>
    <t>Revenues and Benefits Remote processing resources</t>
  </si>
  <si>
    <t>Gowling, Julie;Jowett, Carole</t>
  </si>
  <si>
    <t>District Lighting LED upgrade</t>
  </si>
  <si>
    <t>Exemption - Direct award</t>
  </si>
  <si>
    <t>Cozens UK</t>
  </si>
  <si>
    <t>Technical Tender Documentation Argyle Street</t>
  </si>
  <si>
    <t>WT Design Ltd</t>
  </si>
  <si>
    <t xml:space="preserve">Fine art transit </t>
  </si>
  <si>
    <t xml:space="preserve">Crozier </t>
  </si>
  <si>
    <t>Standing Buildings Recording, The Halls (Archaeology)</t>
  </si>
  <si>
    <t>Roland Harris</t>
  </si>
  <si>
    <t>Self-employed or sole trader</t>
  </si>
  <si>
    <t>862 9399 71</t>
  </si>
  <si>
    <t>Riverside Leisure Centre - Solar Project</t>
  </si>
  <si>
    <t>Rowland, Greg</t>
  </si>
  <si>
    <t>UK Foo Fighters</t>
  </si>
  <si>
    <t>Company / Norwich City Council</t>
  </si>
  <si>
    <t>Event and festival equipment and services</t>
  </si>
  <si>
    <t>City Hall Electrical Panel Upgrade</t>
  </si>
  <si>
    <t>Norwich Electrical Co Ltd</t>
  </si>
  <si>
    <t>Cook, Paul;Middleton, Daniel</t>
  </si>
  <si>
    <t>Council - minor adaptations</t>
  </si>
  <si>
    <t>Norwich City Services Ltd</t>
  </si>
  <si>
    <t>Accessibility works and services</t>
  </si>
  <si>
    <t>UEA Electricity Supply for Council Owned Charge Point</t>
  </si>
  <si>
    <t>University of East Anglia</t>
  </si>
  <si>
    <t>Interim Reroofing Programmes 2024</t>
  </si>
  <si>
    <t>Gleeson, David</t>
  </si>
  <si>
    <t>Kitchens and Bathrooms 2024</t>
  </si>
  <si>
    <t>Electrical Upgrades and Rewires 2024</t>
  </si>
  <si>
    <t>Domestic Heating 2024</t>
  </si>
  <si>
    <t>CCTV Replacement and Maintenance</t>
  </si>
  <si>
    <t>Trutech Integrated Limited</t>
  </si>
  <si>
    <t>Technology products and services, including CCTV products and maintenance</t>
  </si>
  <si>
    <t>Hay Hill Connection for Feed Rev A – temporary feeder pillar, and PN2912 Hay Hill LED upgrade additional items – Highway lighting</t>
  </si>
  <si>
    <t>Amey LG</t>
  </si>
  <si>
    <t>OC359192</t>
  </si>
  <si>
    <t xml:space="preserve">Construction and technical supervision services in respect of Hay Hill Towns Fund Public Realm Scheme </t>
  </si>
  <si>
    <t>Voluntary or community</t>
  </si>
  <si>
    <t>Supply of LoRA BMS sensors for City Hall</t>
  </si>
  <si>
    <t>Western Automation (UK Electric Ltd)</t>
  </si>
  <si>
    <t>4a Exchange Street Norwich</t>
  </si>
  <si>
    <t>north and hawkins</t>
  </si>
  <si>
    <t>Interim electrical inspections and testing (EICRs) 2024</t>
  </si>
  <si>
    <t>Interim bathroom installations 2024</t>
  </si>
  <si>
    <t xml:space="preserve">Adobe Licences 2024-2025 </t>
  </si>
  <si>
    <t>Towns Deal The Halls Refurbishment and Repairs to a grade one listed monument</t>
  </si>
  <si>
    <t>Archaeological Watching Brief at The Halls</t>
  </si>
  <si>
    <t>Pre-Construct Archaelogy Limited</t>
  </si>
  <si>
    <t>Mobysoft - Assisted Automation</t>
  </si>
  <si>
    <t>Mobysoft Ltd</t>
  </si>
  <si>
    <t>Laptop Call-off Contract 2024-2025</t>
  </si>
  <si>
    <t>UPS Maintenance Contract 2024-2025</t>
  </si>
  <si>
    <t>KOHLER (UK) LIMITED</t>
  </si>
  <si>
    <t>Committee Management System</t>
  </si>
  <si>
    <t>Sweeney, Colin</t>
  </si>
  <si>
    <t>Mackiewicz, Aga</t>
  </si>
  <si>
    <t>Khan, Sameera</t>
  </si>
  <si>
    <t>On-Going employment of Clerk of Works Agency Staff</t>
  </si>
  <si>
    <t>G2V Recruitment Group Limited</t>
  </si>
  <si>
    <t>197 The Avenues IWI install</t>
  </si>
  <si>
    <t>Cornerstone Ltd</t>
  </si>
  <si>
    <t>Salary sacrifice additional voluntary contributions (pension)</t>
  </si>
  <si>
    <t>Halls Concessions project</t>
  </si>
  <si>
    <t>Unit4 / Hireserve SaaS licences</t>
  </si>
  <si>
    <t>Lone Worker Solution 2024</t>
  </si>
  <si>
    <t>Medler, Julia</t>
  </si>
  <si>
    <t>Carrow House Redevelopment Strategic Definition/Breif</t>
  </si>
  <si>
    <t>Inner Circle Consulting Limited (Co. No. 06799707)</t>
  </si>
  <si>
    <t>Democratic Services Officer</t>
  </si>
  <si>
    <t>James Anderson Recruitment</t>
  </si>
  <si>
    <t>INTERACT Project staff members - March 24</t>
  </si>
  <si>
    <t>Agency Temp - Income Officer - contract extension</t>
  </si>
  <si>
    <t>Select Recruitment Specialists LTD</t>
  </si>
  <si>
    <t>Towns Fund Homage Relocation Eaton Park</t>
  </si>
  <si>
    <t>AGA Group Enviro-fix LTD</t>
  </si>
  <si>
    <t>Landscaping and associated works, goods and services</t>
  </si>
  <si>
    <t xml:space="preserve">Stair lift - replacement </t>
  </si>
  <si>
    <t>Stannah</t>
  </si>
  <si>
    <t>Clark, Annie</t>
  </si>
  <si>
    <t xml:space="preserve">Agency - Damp Surveyor </t>
  </si>
  <si>
    <t xml:space="preserve">Vivid Rescouring </t>
  </si>
  <si>
    <t>Vuelio subscription for communications team</t>
  </si>
  <si>
    <t>Access Intelligence Media and Communications Limited trading as Vuelio</t>
  </si>
  <si>
    <t>Gov delivery renewal 2024-25</t>
  </si>
  <si>
    <t>GRANICUS-FIRMSTEPLTD</t>
  </si>
  <si>
    <t>Nutrient Neutrality Business Plan Review</t>
  </si>
  <si>
    <t>PricewaterhouseCoopers LLP</t>
  </si>
  <si>
    <t>OC303525</t>
  </si>
  <si>
    <t>Social Housing Decarbonisation Funding Wave 2.2</t>
  </si>
  <si>
    <t>Archive Licence for e5 financial management system</t>
  </si>
  <si>
    <t>Lee, Simon</t>
  </si>
  <si>
    <t>Purchase of sweeper fleet for NCSL</t>
  </si>
  <si>
    <t>Summers, Andrew</t>
  </si>
  <si>
    <t>Contract hire/lease/purchase of vehicles and specialist vehicles</t>
  </si>
  <si>
    <t>Employee Assistance</t>
  </si>
  <si>
    <t>Vita Health Wellness Limited TA Vita Health Group</t>
  </si>
  <si>
    <t>Insurance Services</t>
  </si>
  <si>
    <t>Lawrence House air conditioning servicing and repairs 2024/25</t>
  </si>
  <si>
    <t>Adcock Refrigeration Air Conditioning</t>
  </si>
  <si>
    <t>Capital Works Procurement Support</t>
  </si>
  <si>
    <t xml:space="preserve">Echelon Consultancy Limited </t>
  </si>
  <si>
    <t>Interact staff members - NCAB April 2024</t>
  </si>
  <si>
    <t>Norwich Market Strategy</t>
  </si>
  <si>
    <t>UKSPF Community Connectors</t>
  </si>
  <si>
    <t>Penfold, Emma</t>
  </si>
  <si>
    <t>VisitNorwich grant 2024-2025</t>
  </si>
  <si>
    <t>VisitNorwich</t>
  </si>
  <si>
    <t>Hurren, Michelle</t>
  </si>
  <si>
    <t>VisitNorfolk marketing contribution 2024-2025</t>
  </si>
  <si>
    <t>Visit East Anglia Ltd</t>
  </si>
  <si>
    <t>COM13318 Citizen summer 2024 distribution</t>
  </si>
  <si>
    <t>THE MAILBIRD ORGANISATION LIMITED</t>
  </si>
  <si>
    <t>Postal goods and services, advertising, stationery</t>
  </si>
  <si>
    <t>City Hall Reimagined</t>
  </si>
  <si>
    <t xml:space="preserve">Security Mitigation Measures - The Halls </t>
  </si>
  <si>
    <t>ND Willan Construction Ltd</t>
  </si>
  <si>
    <t>Alnwick Court - New Entrance Door &amp; Screen</t>
  </si>
  <si>
    <t>Dormakaba UK Ltd</t>
  </si>
  <si>
    <t>Chaney, Jon</t>
  </si>
  <si>
    <t>Hay Hill Cycle Stands and Bollards</t>
  </si>
  <si>
    <t>Broxap Ltd</t>
  </si>
  <si>
    <t>Project Procurment Assistance</t>
  </si>
  <si>
    <t>Longminster Limited</t>
  </si>
  <si>
    <t>Property advice relating to development pipeline</t>
  </si>
  <si>
    <t>Bidwells</t>
  </si>
  <si>
    <t>OC344553</t>
  </si>
  <si>
    <t>Red book valuation for Garden Street</t>
  </si>
  <si>
    <t>Multi Let Properties Fire, Emergency Lighting and Access Control Maintenance and Repairs</t>
  </si>
  <si>
    <t>East Fire Extinguishers and Alarms UK Ltd</t>
  </si>
  <si>
    <t>Annual maintenance of electronic notice boards in HRRBs</t>
  </si>
  <si>
    <t>WLM Wireless Lan Man</t>
  </si>
  <si>
    <t>Commercial Administrator</t>
  </si>
  <si>
    <t>Reed specialist recruitment Ltd</t>
  </si>
  <si>
    <t>Robinson, Helen</t>
  </si>
  <si>
    <t>Property and WIP insurance - The Halls</t>
  </si>
  <si>
    <t>Funding for IHAT co-ordinators post 2024</t>
  </si>
  <si>
    <t>Legal Support - Various Contracts</t>
  </si>
  <si>
    <t>Devonshires Solicitors LLP</t>
  </si>
  <si>
    <t>OC397401</t>
  </si>
  <si>
    <t xml:space="preserve">Fire Door Replacements </t>
  </si>
  <si>
    <t>Flaxman, Shaun</t>
  </si>
  <si>
    <t xml:space="preserve">Fire Stopping Works </t>
  </si>
  <si>
    <t xml:space="preserve">PSL Repairs &amp; Maintenance </t>
  </si>
  <si>
    <t xml:space="preserve">Legal Dispute Support </t>
  </si>
  <si>
    <t xml:space="preserve">Colman Road Consultancy Support </t>
  </si>
  <si>
    <t xml:space="preserve">Brawdia Limited </t>
  </si>
  <si>
    <t xml:space="preserve">Colman Road Fire Demolition &amp; Enabling Works </t>
  </si>
  <si>
    <t>Demcom</t>
  </si>
  <si>
    <t>Completion of works at 21 Soleme Road, Norwich, NR3 LJ</t>
  </si>
  <si>
    <t>R R Kershaw Builders Ltd</t>
  </si>
  <si>
    <t>Architectural feasibility - Starling Rd and Norketts</t>
  </si>
  <si>
    <t>Jones, Tony</t>
  </si>
  <si>
    <t>Temporary Staff - Agency</t>
  </si>
  <si>
    <t xml:space="preserve">Hays </t>
  </si>
  <si>
    <t>LoCTA Hub Data Sharing Agreement</t>
  </si>
  <si>
    <t>LoCTA Ltd</t>
  </si>
  <si>
    <t xml:space="preserve">Laptops - 50 </t>
  </si>
  <si>
    <t>TOTAL COMPUTERS UK LIMITED</t>
  </si>
  <si>
    <t>St John Maddermarket Churchyard - Retaining Wall</t>
  </si>
  <si>
    <t>Draper and Nichols Limited</t>
  </si>
  <si>
    <t>iTretn Data Archiving Solution</t>
  </si>
  <si>
    <t>MHR Global</t>
  </si>
  <si>
    <t>BR014414</t>
  </si>
  <si>
    <t>Professional service to support NCS/Norwich City Council Improvement Plan</t>
  </si>
  <si>
    <t xml:space="preserve">Acommodation provision </t>
  </si>
  <si>
    <t xml:space="preserve">temporary accommodation </t>
  </si>
  <si>
    <t xml:space="preserve">temp accommodation </t>
  </si>
  <si>
    <t>Electrical Testing Services</t>
  </si>
  <si>
    <t>FACIT Testing</t>
  </si>
  <si>
    <t xml:space="preserve">Temporay accommodation </t>
  </si>
  <si>
    <t xml:space="preserve">temporary accommodaiton </t>
  </si>
  <si>
    <t>St Giles MSCP Life Care Plan</t>
  </si>
  <si>
    <t>G.B. GEOTECHNICS LIMITED</t>
  </si>
  <si>
    <t>Rose Lane Suicide Prevention</t>
  </si>
  <si>
    <t>NORWICH CITY SERVICES LIMITED</t>
  </si>
  <si>
    <t>Senior Committee Services Officer</t>
  </si>
  <si>
    <t>G2V Recruitment Group Limited- Vivid Resourcing</t>
  </si>
  <si>
    <t>Mehta, Uma</t>
  </si>
  <si>
    <t>City Hall - Long Term Options</t>
  </si>
  <si>
    <t xml:space="preserve">Hall Road Temorary Works </t>
  </si>
  <si>
    <t xml:space="preserve">SRT Scaffolding </t>
  </si>
  <si>
    <t>Colman Road Temporary Works</t>
  </si>
  <si>
    <t xml:space="preserve">Colman Road Structural Engineering </t>
  </si>
  <si>
    <t xml:space="preserve">Canham Consulting Limited </t>
  </si>
  <si>
    <t>Procurement Legal Advisor</t>
  </si>
  <si>
    <t xml:space="preserve">Colman Road Fire Reinstatement </t>
  </si>
  <si>
    <t>Brawdia Limited</t>
  </si>
  <si>
    <t>Ongoing employment of Clerks of works and QS - Property Services</t>
  </si>
  <si>
    <t xml:space="preserve">TLC </t>
  </si>
  <si>
    <t>Cavalier mailing services ltd</t>
  </si>
  <si>
    <t>Loades, Sarah</t>
  </si>
  <si>
    <t xml:space="preserve">s188 Temporary accommodaiton </t>
  </si>
  <si>
    <t>s188 Temporary accommodaiton</t>
  </si>
  <si>
    <t xml:space="preserve">Forensic Planning Review Services - Hay Hill Town Fund Public Realm Project </t>
  </si>
  <si>
    <t>Planetal Limited</t>
  </si>
  <si>
    <t>Minor adaptations - private properties</t>
  </si>
  <si>
    <t>Minor adaptations - council properties</t>
  </si>
  <si>
    <t>Sanctuary minors - private properties</t>
  </si>
  <si>
    <t>Sanctuary minors - council properties</t>
  </si>
  <si>
    <t>Interact Project staff members - May 2024</t>
  </si>
  <si>
    <t>Evacuation assistance equipment</t>
  </si>
  <si>
    <t>Avaccess,197 Vicarage Road, Kings Heath, Birmingham. West Midlands. B14 7QQ</t>
  </si>
  <si>
    <t xml:space="preserve">Chief Accountant </t>
  </si>
  <si>
    <t>Penna</t>
  </si>
  <si>
    <t>Housemark subscription</t>
  </si>
  <si>
    <t>Housemark Ltd</t>
  </si>
  <si>
    <t>Churchman House Cupola Works</t>
  </si>
  <si>
    <t>Active</t>
  </si>
  <si>
    <t>Gretstone</t>
  </si>
  <si>
    <t xml:space="preserve">Construction and demolition. (Including design  and related professional services) </t>
  </si>
  <si>
    <t>Asset Management</t>
  </si>
  <si>
    <t xml:space="preserve">Hall Road Reinstatement Works </t>
  </si>
  <si>
    <t xml:space="preserve">45 Derby Street Roof Reinstatement </t>
  </si>
  <si>
    <t>20 year economic growth vision</t>
  </si>
  <si>
    <t>Partnering Regeneration Development Ltd</t>
  </si>
  <si>
    <t>ISA-CAM Security CFG July 2024</t>
  </si>
  <si>
    <t>ISA-CAM</t>
  </si>
  <si>
    <t>Security &amp; Traffic Management LMW 2024</t>
  </si>
  <si>
    <t>Excaliber Security Services Limited</t>
  </si>
  <si>
    <t>evidence-led economic vision for East Norwich and economic modelling for East Norwich</t>
  </si>
  <si>
    <t>Anderson, Robert;Hammond, Maria</t>
  </si>
  <si>
    <t>Davison, Judith</t>
  </si>
  <si>
    <t xml:space="preserve">Temporary Accommodaiton </t>
  </si>
  <si>
    <t>London Street Asset Review Red Book Valuation 2024</t>
  </si>
  <si>
    <t>Savills (UK) Limited</t>
  </si>
  <si>
    <t>Three Score Open Space Management Ltd Invoices</t>
  </si>
  <si>
    <t>Three Score Open Space Management Ltd</t>
  </si>
  <si>
    <t>Micro enterprise</t>
  </si>
  <si>
    <t>City Cemetery Railings Rolling</t>
  </si>
  <si>
    <t>Finance, Risk and Audit System</t>
  </si>
  <si>
    <t>Burdett, Nick</t>
  </si>
  <si>
    <t xml:space="preserve">Regeneration Communications Lead </t>
  </si>
  <si>
    <t>PENNA PLC</t>
  </si>
  <si>
    <t>Multi let properties sprinkler and dry riser repairs and maintenance</t>
  </si>
  <si>
    <t>Fire Security Sprinkler Installations Ltd</t>
  </si>
  <si>
    <t>PM for SHDF w2.2</t>
  </si>
  <si>
    <t>PR Consultation Ltd</t>
  </si>
  <si>
    <t xml:space="preserve">Temporary Accommodation </t>
  </si>
  <si>
    <t>Executive Assistant-Morna Hobbs (32 hrs@£33.60=£1075.20- Admin for Labour Group)</t>
  </si>
  <si>
    <t>Castlefield Recruitment</t>
  </si>
  <si>
    <t>Democratic Services Committee Officer- Helen Long- 24hrs at £30 per hour=£720 x26wks =£18,720</t>
  </si>
  <si>
    <t>Vivid Resourcing/G2V Recruitent Group Ltd</t>
  </si>
  <si>
    <t>Design services relating to Livestock Market</t>
  </si>
  <si>
    <t>Redhead Architects Ltd</t>
  </si>
  <si>
    <t>Multistorey and surface car park gritting</t>
  </si>
  <si>
    <t>Ground Control Limited</t>
  </si>
  <si>
    <t>Legal advice on private bill for Livestock market</t>
  </si>
  <si>
    <t>BDB Pitmans LLP</t>
  </si>
  <si>
    <t>OC320798</t>
  </si>
  <si>
    <t xml:space="preserve">Interact project - staff members </t>
  </si>
  <si>
    <t xml:space="preserve">Winter Gritting - Sheltered Housing </t>
  </si>
  <si>
    <t xml:space="preserve">Ground Control </t>
  </si>
  <si>
    <t>Omori, Rachel</t>
  </si>
  <si>
    <t>Legal advice and work relating to Norwich Livestock Market</t>
  </si>
  <si>
    <t>Consultancy/Professional services (Domestic compliance project)</t>
  </si>
  <si>
    <t>Echelon Consultancy Ltd</t>
  </si>
  <si>
    <t xml:space="preserve">Domestic complaince work </t>
  </si>
  <si>
    <t>Heating and meter installation, testing and maintenance</t>
  </si>
  <si>
    <t>Interim Excutive Director of Place</t>
  </si>
  <si>
    <t>Rawsthorne, Louise</t>
  </si>
  <si>
    <t>Interim Executive Director of Major Projects</t>
  </si>
  <si>
    <t>Animal licensing/inspection work for 2024-2025</t>
  </si>
  <si>
    <t>Breckland Council</t>
  </si>
  <si>
    <t>Microsoft Enterprise Agreement 2025-2028</t>
  </si>
  <si>
    <t>Platinum</t>
  </si>
  <si>
    <t>Danby park play area</t>
  </si>
  <si>
    <t>Kompan Limited</t>
  </si>
  <si>
    <t>Rabbitts, Paul</t>
  </si>
  <si>
    <t>Greenfields play area</t>
  </si>
  <si>
    <t>Eibeplay limited</t>
  </si>
  <si>
    <t>Heigham park play area</t>
  </si>
  <si>
    <t>Kompan limited</t>
  </si>
  <si>
    <t>Jenny Lind park play area</t>
  </si>
  <si>
    <t xml:space="preserve">Lawrence House roof membrane replacement </t>
  </si>
  <si>
    <t>ACM Developments (NFK) Ltd  Company number 14251135</t>
  </si>
  <si>
    <t>Company number 14251135</t>
  </si>
  <si>
    <t>Facilities management</t>
  </si>
  <si>
    <t>Enterprise Risk Management Training</t>
  </si>
  <si>
    <t>Arthur J. Gallagher Insurance Brokers Limited</t>
  </si>
  <si>
    <t>SC108909</t>
  </si>
  <si>
    <t>Training</t>
  </si>
  <si>
    <t>Kings Court - Devonshires Proposal</t>
  </si>
  <si>
    <t>DEVONSHIRES SOLICITORS LLP</t>
  </si>
  <si>
    <t>St Giles MSCP Suicide Prevention Works</t>
  </si>
  <si>
    <t xml:space="preserve">ALH Building Services Design Limited, Green Ridge, Littlefields, Dereham, Norfolk, NR19 1BQ    Company Number: 7792097    </t>
  </si>
  <si>
    <t xml:space="preserve">Contract Funerals </t>
  </si>
  <si>
    <t>East of England Coop Society Limited IP01099R</t>
  </si>
  <si>
    <t>IP01099R</t>
  </si>
  <si>
    <t>Funeral</t>
  </si>
  <si>
    <t xml:space="preserve">heat metering and billing </t>
  </si>
  <si>
    <t>sycous ltd</t>
  </si>
  <si>
    <t>O’Brien, Bethan</t>
  </si>
  <si>
    <t xml:space="preserve">eaton park cafe heating pipework replacement </t>
  </si>
  <si>
    <t>Gasway services limited</t>
  </si>
  <si>
    <t>King, Jennifer</t>
  </si>
  <si>
    <t>Riverside Solar PV project</t>
  </si>
  <si>
    <t>RENENERGY LIMITED</t>
  </si>
  <si>
    <t xml:space="preserve">Void - Fire Door Installations </t>
  </si>
  <si>
    <t>Door Plus Group Ltd</t>
  </si>
  <si>
    <t>Replacement Mobile Phones and Tablets</t>
  </si>
  <si>
    <t>Millgate Limited</t>
  </si>
  <si>
    <t>Unauthorised encampment service</t>
  </si>
  <si>
    <t>Guildhll Gates Restoration</t>
  </si>
  <si>
    <t>Forge Works, Thorpe Hall, Church Road, Thorpe-Next- Haddiscoe, Norwich, NR14 6PT</t>
  </si>
  <si>
    <t xml:space="preserve">Not applicable </t>
  </si>
  <si>
    <t xml:space="preserve">45 Derby Street Scaffolding Alterations </t>
  </si>
  <si>
    <t xml:space="preserve">T C Garrett Roofing Limited </t>
  </si>
  <si>
    <t>Wiggins, Anthony</t>
  </si>
  <si>
    <t>Resurfacing of hardsurface path running through 20 Acre Wood West Earlham</t>
  </si>
  <si>
    <t>ELITE EQUIPMENT SERVICES AND SALES LIMITED</t>
  </si>
  <si>
    <t>Davies1, Matthew</t>
  </si>
  <si>
    <t>Sanctuary minors - Council properties</t>
  </si>
  <si>
    <t xml:space="preserve">Insurance - Property and WIP for the Halls Layer £21m in excess of £80m </t>
  </si>
  <si>
    <t>AXA AL Insurance company UK ltd</t>
  </si>
  <si>
    <t xml:space="preserve">Development of Outcome Based Business Planning </t>
  </si>
  <si>
    <t>TheRTK Ltd</t>
  </si>
  <si>
    <t>Smith, Emma</t>
  </si>
  <si>
    <t>Climate Action Plan Development</t>
  </si>
  <si>
    <t xml:space="preserve">District heat metering and billing </t>
  </si>
  <si>
    <t xml:space="preserve">Mile Cross CHP boiler upgrades </t>
  </si>
  <si>
    <t xml:space="preserve">25 st giles , flue replacement </t>
  </si>
  <si>
    <t>gasway services</t>
  </si>
  <si>
    <t>St Andrews MSCP Structural Repair Work</t>
  </si>
  <si>
    <t>Catering</t>
  </si>
  <si>
    <t>Lightfoot Catering</t>
  </si>
  <si>
    <t>Forster, Laura</t>
  </si>
  <si>
    <t>Contract Review between NCC &amp; NCSL</t>
  </si>
  <si>
    <t xml:space="preserve">bqrnards yard remedials </t>
  </si>
  <si>
    <t>Income Management Solution - 2027 onwards</t>
  </si>
  <si>
    <t>NEC Housing, Revenues and Benefits contracts renewal</t>
  </si>
  <si>
    <t>Bethel Hospital survey (TOWNS FUND)</t>
  </si>
  <si>
    <t>Purcell Architecture Ltd</t>
  </si>
  <si>
    <t xml:space="preserve">temporary interim s188 accommodation </t>
  </si>
  <si>
    <t>Fire Door Installations</t>
  </si>
  <si>
    <t>Design works relating to Anglia Square</t>
  </si>
  <si>
    <t>Broadway Malyan Ltd</t>
  </si>
  <si>
    <t>21230A</t>
  </si>
  <si>
    <t>Skate parks</t>
  </si>
  <si>
    <t>21230B</t>
  </si>
  <si>
    <t>Old and New Carrow House Repairs and Snagging Prior to Relet</t>
  </si>
  <si>
    <t>ND Willan Building Contractors</t>
  </si>
  <si>
    <t>24 Tuckswood Lane - Through floor lift</t>
  </si>
  <si>
    <t>Anglian Lifts</t>
  </si>
  <si>
    <t>East Norwich Legal Review</t>
  </si>
  <si>
    <t>Trowers &amp; Hamlins LLP</t>
  </si>
  <si>
    <t>OC 337852</t>
  </si>
  <si>
    <t>Hammond, Maria</t>
  </si>
  <si>
    <t>East, John</t>
  </si>
  <si>
    <t>Topographical and Arboricultural Surveys Carrow House</t>
  </si>
  <si>
    <t>Rigour Survey</t>
  </si>
  <si>
    <t>London St Fire Alarm Panel replacement</t>
  </si>
  <si>
    <t>E-Fire</t>
  </si>
  <si>
    <t>Transport East Annual Subscription</t>
  </si>
  <si>
    <t>Suffolk County Council</t>
  </si>
  <si>
    <t>Webster, Ben</t>
  </si>
  <si>
    <t>East Norwich Place Partners Support Stage 1</t>
  </si>
  <si>
    <t>Place Partners Ltd</t>
  </si>
  <si>
    <t xml:space="preserve">LinkedIn Subscription </t>
  </si>
  <si>
    <t xml:space="preserve">LinkedIn Ireland </t>
  </si>
  <si>
    <t>Kings Court, NR1 1QH</t>
  </si>
  <si>
    <t>Nelson, Graham</t>
  </si>
  <si>
    <t>Kings Court, NR1 1QH - Remedial repair work. Value TBC</t>
  </si>
  <si>
    <t xml:space="preserve">Fire doors - housing stock </t>
  </si>
  <si>
    <t xml:space="preserve">Door Plus Ltd </t>
  </si>
  <si>
    <t>Management of the Norwich Livestock project - Phase 2</t>
  </si>
  <si>
    <t>Mark Fitzsimmons Associates Limited</t>
  </si>
  <si>
    <t>Agency staff - Alison Pickering</t>
  </si>
  <si>
    <t xml:space="preserve">Fire Door Testing </t>
  </si>
  <si>
    <t xml:space="preserve">Cambridge Fire Research Limited </t>
  </si>
  <si>
    <t xml:space="preserve">Fire Door Testing Support Services </t>
  </si>
  <si>
    <t xml:space="preserve">Doors Plus Group Limited </t>
  </si>
  <si>
    <t xml:space="preserve">United Kingdom Testing &amp; Certification Limited </t>
  </si>
  <si>
    <t>SC654601</t>
  </si>
  <si>
    <t xml:space="preserve">Futher PO for Agency Staff </t>
  </si>
  <si>
    <t>Insurance - City Hall Excess Layer Cover</t>
  </si>
  <si>
    <t>ARTHUR J. GALLAGHER INSURANCE BROKERS LIMITED SC108909</t>
  </si>
  <si>
    <t xml:space="preserve">temporary accommoadation </t>
  </si>
  <si>
    <t xml:space="preserve">Alfred Nicholls open vented Cylinder upgrades </t>
  </si>
  <si>
    <t xml:space="preserve">Gasway services limited </t>
  </si>
  <si>
    <t>COM13409 Communal areas and fire sign installation</t>
  </si>
  <si>
    <t>APEX SIGNS &amp; ENGRAVING LIMITED</t>
  </si>
  <si>
    <t>Phelps, Marie</t>
  </si>
  <si>
    <t>Legal Adivce regarding Investment Partnership</t>
  </si>
  <si>
    <t>OC337852</t>
  </si>
  <si>
    <t>East Norwich Capacity Testing</t>
  </si>
  <si>
    <t>Levitt Bernstein Associates Limited</t>
  </si>
  <si>
    <t xml:space="preserve"> Three Score Open Space Invoices 2024-25 Maintenance Fee</t>
  </si>
  <si>
    <t>Woodward, Charlotte</t>
  </si>
  <si>
    <t>Parr, Lewis</t>
  </si>
  <si>
    <t>Ongoing provision of specialist Interim Fire Safety Manager</t>
  </si>
  <si>
    <t>New Street Consulting Group</t>
  </si>
  <si>
    <t xml:space="preserve">Erin Mitchell extension </t>
  </si>
  <si>
    <t xml:space="preserve">Hall Road - Temporary Works </t>
  </si>
  <si>
    <t xml:space="preserve">SRT Scaffolding Services Limited </t>
  </si>
  <si>
    <t xml:space="preserve">Colman Road Temporary Works </t>
  </si>
  <si>
    <t>21262A</t>
  </si>
  <si>
    <t>Study of Purpose Built Student Accommodation in Norwich</t>
  </si>
  <si>
    <t>AECOM Ltd</t>
  </si>
  <si>
    <t>Brown, Joy</t>
  </si>
  <si>
    <t>Burrell, Mike</t>
  </si>
  <si>
    <t>21262B</t>
  </si>
  <si>
    <t>Business Support Officer - Agency 'Reed' fixed Sept 24 to Jan 25</t>
  </si>
  <si>
    <t xml:space="preserve">Reed Specialist Recruitment Ltd   </t>
  </si>
  <si>
    <t>Allum, Rachel</t>
  </si>
  <si>
    <t>Microsoft consultancy for NDL replacement project</t>
  </si>
  <si>
    <t>Reed  specialist recruitment</t>
  </si>
  <si>
    <t xml:space="preserve">thermo dynamic system removal </t>
  </si>
  <si>
    <t>Impact Renewable Energy Limited</t>
  </si>
  <si>
    <t>Sheltered Housing Refurbishment</t>
  </si>
  <si>
    <t>21269A</t>
  </si>
  <si>
    <t xml:space="preserve">Extend contract B'Ob Property Services administrator - Approved Tony Wiggins </t>
  </si>
  <si>
    <t>21269B</t>
  </si>
  <si>
    <t>Strategic development advisor on regeneration sites</t>
  </si>
  <si>
    <t>Extension of R Collingwood to end of Jan 25 approved Tony Wiggins</t>
  </si>
  <si>
    <t>G2 recruitment solutions</t>
  </si>
  <si>
    <t>Project Manager - Kings Court</t>
  </si>
  <si>
    <t>Cash Collections</t>
  </si>
  <si>
    <t>BACS Software Services</t>
  </si>
  <si>
    <t>Bottomline Technologies Inc.</t>
  </si>
  <si>
    <t>Refurbished Splashpad at Waterloo Park</t>
  </si>
  <si>
    <t>Green Spaces – Better Places: Regenerating Norwich’s Historic Parks and Green Spaces for Ecology, Communities, Culture &amp; Climate (Appointment of a multi-disciplinary consultancy for the Development Stage Application to the National Lottery Heritage Fund)</t>
  </si>
  <si>
    <t xml:space="preserve">Hay Hill water feature annual maintenance </t>
  </si>
  <si>
    <t xml:space="preserve">Newson Swimming Pools Limited </t>
  </si>
  <si>
    <t>Building Safety Interim Support</t>
  </si>
  <si>
    <t>Greenacre Recruitment Limited</t>
  </si>
  <si>
    <t>Solar PV Installations</t>
  </si>
  <si>
    <t>Renewable Heating Installations</t>
  </si>
  <si>
    <t>Lawrence House - capital budget 5 year plan</t>
  </si>
  <si>
    <t>Calford Seaden LLP</t>
  </si>
  <si>
    <t>OC315838</t>
  </si>
  <si>
    <t>Supply of  temporary agency Income Officer</t>
  </si>
  <si>
    <t xml:space="preserve">Karter Thomas Limited </t>
  </si>
  <si>
    <t>Dyas, Victoria</t>
  </si>
  <si>
    <t>Nutrient Neutrality Works</t>
  </si>
  <si>
    <t>Telford Unit C - guttering works undertaken by tenant Luceco Plc at our cost</t>
  </si>
  <si>
    <t>luceco plc</t>
  </si>
  <si>
    <t>Contribution to King Street Traffic Enforcement Cameras installation, maintenance, fine issuing for 6 mths and enforcement (project ref FS5201) section 106 funded as part of planning requirements</t>
  </si>
  <si>
    <t>Housing Precourt Mediation Fees NCLS</t>
  </si>
  <si>
    <t>Norfolk Community Law Service</t>
  </si>
  <si>
    <t>Smith, Chloe</t>
  </si>
  <si>
    <t>Telford Unit E Marketing Q4 2024 &amp; 2025</t>
  </si>
  <si>
    <t>bulleys bradbury ltd (100555)</t>
  </si>
  <si>
    <t>Legal advice relating to planning on Anglia Square</t>
  </si>
  <si>
    <t>Ashurst LLP</t>
  </si>
  <si>
    <t>OC330252</t>
  </si>
  <si>
    <t xml:space="preserve">Minor adaptations - private properties </t>
  </si>
  <si>
    <t>Sanctuary works - Council properties</t>
  </si>
  <si>
    <t>Norwich city services</t>
  </si>
  <si>
    <t>Heating systems servicing &amp; repairs</t>
  </si>
  <si>
    <t>Re-Roofing</t>
  </si>
  <si>
    <t>Heating Upgrades</t>
  </si>
  <si>
    <t>RAISED IN ERROR</t>
  </si>
  <si>
    <t>Kitchens</t>
  </si>
  <si>
    <t>Bathrooms</t>
  </si>
  <si>
    <t>Electrical upgrades &amp; rewires</t>
  </si>
  <si>
    <t>Electrical inspections &amp; EICRs</t>
  </si>
  <si>
    <t>MSCP machine maintenance</t>
  </si>
  <si>
    <t>MSCP card payment transactions services</t>
  </si>
  <si>
    <t xml:space="preserve">The Click </t>
  </si>
  <si>
    <t>The Click</t>
  </si>
  <si>
    <t>Richards, Sarah-Jane</t>
  </si>
  <si>
    <t>third party gas auditor</t>
  </si>
  <si>
    <t>Enabling Works for Mile Cross Development</t>
  </si>
  <si>
    <t>Canham Consulting Engineers</t>
  </si>
  <si>
    <t>Specialist Utilities Consultants for Mile Cross Re-development</t>
  </si>
  <si>
    <t>Utility Planners UK Limited</t>
  </si>
  <si>
    <t>Transport for Norwich Strategy programme contribution</t>
  </si>
  <si>
    <t>RightMove</t>
  </si>
  <si>
    <t>RightMove Group Limited</t>
  </si>
  <si>
    <t xml:space="preserve">COM13440 Winter Citizen distribution </t>
  </si>
  <si>
    <t xml:space="preserve"> THE MAILBIRD ORGANISATION LIMITED</t>
  </si>
  <si>
    <t xml:space="preserve">Level 3 Recording Survey and Heritage Assessment </t>
  </si>
  <si>
    <t>Allison Surveying Limited</t>
  </si>
  <si>
    <t>Whole House Improvements (WHI) Works</t>
  </si>
  <si>
    <t>Interim Fire Safety Manager</t>
  </si>
  <si>
    <t>Security at rough sleeper venues during extreme weather</t>
  </si>
  <si>
    <t>Norse Group</t>
  </si>
  <si>
    <t>Dawson, Hayley</t>
  </si>
  <si>
    <t>COM13440 Citizen winter 2024 print</t>
  </si>
  <si>
    <t xml:space="preserve"> CLIFFE ENTERPRISE PRINT LIMITED</t>
  </si>
  <si>
    <t>Photocopiers and printing services</t>
  </si>
  <si>
    <t>Agency staff - Jonathan Kinsella</t>
  </si>
  <si>
    <t xml:space="preserve">Agency Damp Surveyor </t>
  </si>
  <si>
    <t>Guildhall Mansafe System</t>
  </si>
  <si>
    <t>Three Score Design Code</t>
  </si>
  <si>
    <t>Review of HR Service</t>
  </si>
  <si>
    <t>Commercial Gov Ltd</t>
  </si>
  <si>
    <t>Jadu CMS</t>
  </si>
  <si>
    <t xml:space="preserve">Rococo Plaster Ceiling Repair - Churchman House </t>
  </si>
  <si>
    <t>Messenger BCR Group</t>
  </si>
  <si>
    <t xml:space="preserve">heating upgrade </t>
  </si>
  <si>
    <t>Gasway services ltd</t>
  </si>
  <si>
    <t>Ninhams Court Planning</t>
  </si>
  <si>
    <t>Brown, Stephen</t>
  </si>
  <si>
    <t xml:space="preserve">Tower Block Window Remedials </t>
  </si>
  <si>
    <t xml:space="preserve">Doors Plus Limited </t>
  </si>
  <si>
    <t>Tower Block Window Remedials</t>
  </si>
  <si>
    <t xml:space="preserve">Breyer Audit </t>
  </si>
  <si>
    <t xml:space="preserve">Socotec Limited </t>
  </si>
  <si>
    <t>Employment of Asset Consultant to 31st December 2024 top up value</t>
  </si>
  <si>
    <t>Tile Hill interim &amp; executive Ltd</t>
  </si>
  <si>
    <t>21329A</t>
  </si>
  <si>
    <t>Interact project staff members - July 2024</t>
  </si>
  <si>
    <t>21330A</t>
  </si>
  <si>
    <t>Interact project staff members August 2024</t>
  </si>
  <si>
    <t>21331A</t>
  </si>
  <si>
    <t>Interact project staff members September 2024</t>
  </si>
  <si>
    <t>21329B</t>
  </si>
  <si>
    <t>Enfield play area refurbishment</t>
  </si>
  <si>
    <t>Premier Playgrounds Ltd</t>
  </si>
  <si>
    <t>21330B</t>
  </si>
  <si>
    <t>Interact project staff members October 2024</t>
  </si>
  <si>
    <t>21331B</t>
  </si>
  <si>
    <t>Bolton, Natasha</t>
  </si>
  <si>
    <t>Thomas, Rebecca</t>
  </si>
  <si>
    <t>East Norwich Delivery Strategy and SOBC, plus additional cover</t>
  </si>
  <si>
    <t>Partnering Regeneration Development Limited</t>
  </si>
  <si>
    <t>Waterloo Park splashpad refurbishment to include upgrade to a recycled system</t>
  </si>
  <si>
    <t>Provision of fire door testing</t>
  </si>
  <si>
    <t>Fire Risk Management Associates Ltd</t>
  </si>
  <si>
    <t>HRA Archetype Assessment</t>
  </si>
  <si>
    <t>Matter of Fact Retrofit Ltd</t>
  </si>
  <si>
    <t>Unit4 Payroll Consultancy</t>
  </si>
  <si>
    <t xml:space="preserve">NCC Community Centre Retrofit Assessment </t>
  </si>
  <si>
    <t xml:space="preserve">Matter of Place Architects Ltd </t>
  </si>
  <si>
    <t>Enabling Works Package</t>
  </si>
  <si>
    <t>Legal support for compliance and building cases</t>
  </si>
  <si>
    <t>Devonshires solicitors LLP</t>
  </si>
  <si>
    <t>Highways design and Section 278 works for Anglia Square</t>
  </si>
  <si>
    <t>Electrical Installation Materials</t>
  </si>
  <si>
    <t>Security</t>
  </si>
  <si>
    <t>Discreet Security</t>
  </si>
  <si>
    <t>not sure</t>
  </si>
  <si>
    <t>Lachica, Yvonne</t>
  </si>
  <si>
    <t xml:space="preserve">barnards yard , pump servicng and repairs </t>
  </si>
  <si>
    <t>Panks Engineers Ltd</t>
  </si>
  <si>
    <t>SWC/LAD Post Installation Evaluation</t>
  </si>
  <si>
    <t>Matter of Place Architects CIC</t>
  </si>
  <si>
    <t>Entered in error</t>
  </si>
  <si>
    <t>HRA MM Architype Retrofit Solutions</t>
  </si>
  <si>
    <t>London Street M &amp; E 2025 review</t>
  </si>
  <si>
    <t>OC315838 LLP</t>
  </si>
  <si>
    <t>London Street MEES EPC+ reporting for Board 5 yr cost plan</t>
  </si>
  <si>
    <t>Braithwaite Energy</t>
  </si>
  <si>
    <t>Bowthorpe Southern Park Riverside Path Repair</t>
  </si>
  <si>
    <t>MEES EPC+ London St for Asset Board 5 year reporting</t>
  </si>
  <si>
    <t>ingleton wood llp</t>
  </si>
  <si>
    <t>Fourways replacement play equipment</t>
  </si>
  <si>
    <t>Kompan Ltd</t>
  </si>
  <si>
    <t>INTERACT Project staff members - November 2024</t>
  </si>
  <si>
    <t xml:space="preserve">Roof Surveys - HRA </t>
  </si>
  <si>
    <t>Alphatrack, Landlord Servicing and Installations</t>
  </si>
  <si>
    <t>London Street 5 year Cost Plan Consultant co-ordination and reporting 2025</t>
  </si>
  <si>
    <t>Roche Chartered Surveyors</t>
  </si>
  <si>
    <t>Demolition on Edward Street</t>
  </si>
  <si>
    <t>Anglian Demolition &amp; Asbestos Limited</t>
  </si>
  <si>
    <t>21357A</t>
  </si>
  <si>
    <t>Halls Concession Contract</t>
  </si>
  <si>
    <t>Drane, Adam</t>
  </si>
  <si>
    <t>Neal, Danielle</t>
  </si>
  <si>
    <t>21357B</t>
  </si>
  <si>
    <t>Minor adaptations - Private properties</t>
  </si>
  <si>
    <t>Sanctuary works - Private properties</t>
  </si>
  <si>
    <t>City Cemetery Railings</t>
  </si>
  <si>
    <t>Commercial Condition Surveys</t>
  </si>
  <si>
    <t>Lockwood, Fiona</t>
  </si>
  <si>
    <t>Feasibility work on an employment space on Magdalen Street</t>
  </si>
  <si>
    <t>Meanwhile Creative Ltd</t>
  </si>
  <si>
    <t>St Leonards road and Ladbrooke Porches</t>
  </si>
  <si>
    <t>Riseley, Lisa</t>
  </si>
  <si>
    <t>Advice regarding Lion Homes</t>
  </si>
  <si>
    <t>Virgoe, Anna</t>
  </si>
  <si>
    <t>Employment Contract Payment</t>
  </si>
  <si>
    <t xml:space="preserve">G2 Recruitment Solutions </t>
  </si>
  <si>
    <t>Fire Safety Manager January 25 - June 25</t>
  </si>
  <si>
    <t>G2 Recruitment solutions</t>
  </si>
  <si>
    <t>Asbestos Manager December 24 to June 25</t>
  </si>
  <si>
    <t>Greenacre recruitment limited</t>
  </si>
  <si>
    <t>Electrical Manager December 24 to June 25</t>
  </si>
  <si>
    <t>Oyster partnership ltd</t>
  </si>
  <si>
    <t>Anglia Square management</t>
  </si>
  <si>
    <t xml:space="preserve">mile cross chp boiler replacement </t>
  </si>
  <si>
    <t>Alpha Therm Limited</t>
  </si>
  <si>
    <t xml:space="preserve">East Norwich strategic planning advice </t>
  </si>
  <si>
    <t>Quod Limited</t>
  </si>
  <si>
    <t>Shearman, Max</t>
  </si>
  <si>
    <t>ERP (Unit4) system licences</t>
  </si>
  <si>
    <t>INTERACT Project staff members - December 2024</t>
  </si>
  <si>
    <t xml:space="preserve">Norfolk Citizens Advance </t>
  </si>
  <si>
    <t>Building Consultancy Services</t>
  </si>
  <si>
    <t xml:space="preserve">East Norwich Carrow House school feasibility </t>
  </si>
  <si>
    <t xml:space="preserve">Studio Multi Ltd </t>
  </si>
  <si>
    <t>INTERACT Integrated Care Coordinator - April to June 2024</t>
  </si>
  <si>
    <t>INTERACT Integrated Care Coordinator - July to September 2024</t>
  </si>
  <si>
    <t xml:space="preserve">Castle mound </t>
  </si>
  <si>
    <t>A.G.A. GROUP CONSULTANCY LIMITED</t>
  </si>
  <si>
    <t>Temporary HR Officer - Policy Project</t>
  </si>
  <si>
    <t>481 Green Lanes, Palmers Green, London, N13 4BS</t>
  </si>
  <si>
    <t>Davidson, Ben</t>
  </si>
  <si>
    <t>East Norwich Place Partners Support Stage 2 Option 1</t>
  </si>
  <si>
    <t>Telford Unit E - refurbishment &amp; split to E1,E3 &amp; E3 project management Principal Designer and Contract Admin inc M &amp; E Q1 2025</t>
  </si>
  <si>
    <t>Telford Unit E - Refurbishment works inc demising works to split building into E1E2 &amp; E3 - 2025</t>
  </si>
  <si>
    <t>Norwich Market Strategy - Phase 2</t>
  </si>
  <si>
    <t>Roof Drone Surveys</t>
  </si>
  <si>
    <t>Elliston Consultancy Ltd</t>
  </si>
  <si>
    <t xml:space="preserve">city hall duct work cleaning </t>
  </si>
  <si>
    <t>Pro duct clean uk LTD</t>
  </si>
  <si>
    <t>Hammond, Sarah</t>
  </si>
  <si>
    <t>Office facilities management (not works), disposals, building control</t>
  </si>
  <si>
    <t>Stock Condition Surveys</t>
  </si>
  <si>
    <t>Delivery of business support to small business tenants at Anglia Square to support relocation, business growth and development in accordance with the Anglia Square S106 Agreement.</t>
  </si>
  <si>
    <t>Cousins-Clarke, Sharon</t>
  </si>
  <si>
    <t>Preparation of demolition method statement for Anglia Square</t>
  </si>
  <si>
    <t>Anglian Demolition &amp; Asbestos Ltd</t>
  </si>
  <si>
    <t>Planning consultancy relating to Anglia Square</t>
  </si>
  <si>
    <t xml:space="preserve">Unauthorised encampment service </t>
  </si>
  <si>
    <t>LA</t>
  </si>
  <si>
    <t>HHSRS training for non-technical officers</t>
  </si>
  <si>
    <t>HQN Limited</t>
  </si>
  <si>
    <t>Telford Unit E Principal Designer role for refurb demising project 2025</t>
  </si>
  <si>
    <t>Telford Unit E 2025 refurb demising project MEP consultancy</t>
  </si>
  <si>
    <t>25/26 Capital Window Renewals</t>
  </si>
  <si>
    <t>Fuller, Jack</t>
  </si>
  <si>
    <t>25/26 Revenue Cyclical Decoration</t>
  </si>
  <si>
    <t>Skorobogatov, Sergey</t>
  </si>
  <si>
    <t>25/26 Capital Structural Works</t>
  </si>
  <si>
    <t>25/26 Capital Estate Aesthetics</t>
  </si>
  <si>
    <t>25/26 Revenue General Estate Tidiness</t>
  </si>
  <si>
    <t>21406A</t>
  </si>
  <si>
    <t>Boxxe</t>
  </si>
  <si>
    <t>21406B</t>
  </si>
  <si>
    <t>uninterrupted power supply annual maintenance</t>
  </si>
  <si>
    <t>Project Manager (MkII) - Kings Court</t>
  </si>
  <si>
    <t>thermodynamic system removal</t>
  </si>
  <si>
    <t xml:space="preserve">impact services </t>
  </si>
  <si>
    <t>Legal Advice relating to Anglia Square</t>
  </si>
  <si>
    <t>Planning due diligence relating to the acquisition of Anglia Square. Work commissioned by Homes England</t>
  </si>
  <si>
    <t>Lion Wood path improvement and natural flood management works</t>
  </si>
  <si>
    <t>Handy Person Service</t>
  </si>
  <si>
    <t>Calder, Lauren</t>
  </si>
  <si>
    <t>Robberds Way - Roller Shutter Doors</t>
  </si>
  <si>
    <t>Cooks Blinds and Shutters Limited</t>
  </si>
  <si>
    <t xml:space="preserve">Levelling Up Fund Sloughbottom Park Preliminary Investigations </t>
  </si>
  <si>
    <t xml:space="preserve">Additional support to develop the 5 year Economic Strategy/Delivery Plan </t>
  </si>
  <si>
    <t>Utility repositioning at Mile Cross</t>
  </si>
  <si>
    <t>Utility Planners UK Ltd</t>
  </si>
  <si>
    <t>Demolition and removal works of Northern Boundary at Mile Cross</t>
  </si>
  <si>
    <t>Anglian Demolition Limited</t>
  </si>
  <si>
    <t>Site Logistics and perimiter fencing at Mile Cross</t>
  </si>
  <si>
    <t>Kings Ct, NR1 1QH: Fire Expert Witness advice</t>
  </si>
  <si>
    <t>Ridge and Partners LLP</t>
  </si>
  <si>
    <t>LLP Reg No . OC309402</t>
  </si>
  <si>
    <t>Bell, Sarah</t>
  </si>
  <si>
    <t>INTERACT Integrated Care Coordinator - October to December 2024</t>
  </si>
  <si>
    <t>Sloughbottom Park Consultant Agreement Architect &amp; Principal Designer</t>
  </si>
  <si>
    <t>Bailey, Rachel</t>
  </si>
  <si>
    <t>Council properties - Minor works</t>
  </si>
  <si>
    <t xml:space="preserve">Legal Work on Norwich Livestock Market </t>
  </si>
  <si>
    <t>Broadfield Law UK LLP</t>
  </si>
  <si>
    <t>21425a</t>
  </si>
  <si>
    <t>INTERACT project staff members - January 2025</t>
  </si>
  <si>
    <t>21425b</t>
  </si>
  <si>
    <t>East Norwich Meanwhile Use Strategy</t>
  </si>
  <si>
    <t>CARL TURNER ARCHITECTS LIMITED</t>
  </si>
  <si>
    <t>Project Norwich - work to prepare for Devolution</t>
  </si>
  <si>
    <t>PRD</t>
  </si>
  <si>
    <t>Project Norwich - work to prepare fro Devolution</t>
  </si>
  <si>
    <t>Inner Circle Consulting Limited</t>
  </si>
  <si>
    <t>UK Power Networks Options Feasibility Study - East Norwich Developments</t>
  </si>
  <si>
    <t>Cozens Power Engineering Limited</t>
  </si>
  <si>
    <t>Mills, James</t>
  </si>
  <si>
    <t>Net Zero Pathway for Norwich</t>
  </si>
  <si>
    <t>Opergy Net Zero Limited</t>
  </si>
  <si>
    <t>Carbon Offset units - Cochabamba Community Sustainable Forestry</t>
  </si>
  <si>
    <t>Forest Carbon Limited</t>
  </si>
  <si>
    <t>Pending Issuance Units - Selcoth Burn, Dumfries &amp; Galloway</t>
  </si>
  <si>
    <t>Kings Court, NR1 1QH: Expert Witness Forensic Architect Services</t>
  </si>
  <si>
    <t>Expert Architect Studio LLP (Co No OC449260)</t>
  </si>
  <si>
    <t>OC449260</t>
  </si>
  <si>
    <t>Warranty provider for Enabling Works at Argyle Street</t>
  </si>
  <si>
    <t xml:space="preserve">Normandie Tower Electrical Panel </t>
  </si>
  <si>
    <t>C.J RINGWOOD CONTROLS LTD</t>
  </si>
  <si>
    <t>TLC Spring 2025 Distribution and Fulfilment</t>
  </si>
  <si>
    <t>Thompson, Doubra</t>
  </si>
  <si>
    <t>East Norwich Strategic Infrastructure Review</t>
  </si>
  <si>
    <t>Buro Happold</t>
  </si>
  <si>
    <t>East Norwich Solution Study (Deal Ground/May Gurney)</t>
  </si>
  <si>
    <t>Peter Barber Architects</t>
  </si>
  <si>
    <t>Senior recruitment</t>
  </si>
  <si>
    <t>Solace in Business Ltd</t>
  </si>
  <si>
    <t xml:space="preserve">UKREiif Stand Partnership sponsorship package with Norfolk County Council </t>
  </si>
  <si>
    <t>Not applicable</t>
  </si>
  <si>
    <t>Bowditch, Naomi</t>
  </si>
  <si>
    <t xml:space="preserve">silver birch </t>
  </si>
  <si>
    <t xml:space="preserve">gasway </t>
  </si>
  <si>
    <t xml:space="preserve">replace open vented hot water cylinders with unvented </t>
  </si>
  <si>
    <t>Property Reinstament Valuations Phase 2</t>
  </si>
  <si>
    <t>CBRE Limited Henrietta House, Henrietta Place, London, England, W1G 0NB</t>
  </si>
  <si>
    <t>HMO/Private Sector Stock Condition Survey</t>
  </si>
  <si>
    <t>Yule, Emily;Ashurst, Sarah;Sheehan, Emmanuel</t>
  </si>
  <si>
    <t>Sheehan, Emmanuel</t>
  </si>
  <si>
    <t>East Norwich Place Narrative Study</t>
  </si>
  <si>
    <t>PRIOR + PARTNERS LIMITED</t>
  </si>
  <si>
    <t>Additional legal work relating to Norwich Livestock Market</t>
  </si>
  <si>
    <t xml:space="preserve"> Trojan Noise Nuisance Recorder with Filters - CK199B/V2 plus Carriage</t>
  </si>
  <si>
    <t>Cirrus Research PLC</t>
  </si>
  <si>
    <t>Dawson, Tom</t>
  </si>
  <si>
    <t>Moore, Suzanne</t>
  </si>
  <si>
    <t xml:space="preserve">Mile Cross boiler replacement , plate heat exchanger </t>
  </si>
  <si>
    <t xml:space="preserve">H.E.S Mechanical services </t>
  </si>
  <si>
    <t>Anglia Square - soft strip of vacant buildings</t>
  </si>
  <si>
    <t>Asbestos surveys on Anglia Square</t>
  </si>
  <si>
    <t xml:space="preserve">open vented cylinder replacement </t>
  </si>
  <si>
    <t>Telford Unit E Coppice Licence and surrender Sirane lease - external legal fees</t>
  </si>
  <si>
    <t>Trowers Hamlin</t>
  </si>
  <si>
    <t xml:space="preserve">Levelling Up Fund Sloughbottom Park &amp; Dolphin Path Project </t>
  </si>
  <si>
    <t>Vuelio package 2025-26</t>
  </si>
  <si>
    <t>Community Centre Specifications</t>
  </si>
  <si>
    <t>Provision of services to support the implementation of IFRS 16</t>
  </si>
  <si>
    <t xml:space="preserve">149 Jex Road - renewal of watermains emergency </t>
  </si>
  <si>
    <t>UTILISE (UTILITY CONTRACTING) LTD</t>
  </si>
  <si>
    <t>Crisp, Laura</t>
  </si>
  <si>
    <t>PAS128 survey for City Hall and Norwich Market</t>
  </si>
  <si>
    <t>Milton Keynes Surveys</t>
  </si>
  <si>
    <t>Measured Building and topo surveys for Norwich Market and City Hall</t>
  </si>
  <si>
    <t>Milton Keynes Surveys Ltd</t>
  </si>
  <si>
    <t>Partridge, Simon</t>
  </si>
  <si>
    <t>Agency worker appointment - senior regulatory support</t>
  </si>
  <si>
    <t>187 Bowers Avenue stair lift</t>
  </si>
  <si>
    <t>AutoCAD Graphic Design Software</t>
  </si>
  <si>
    <t>Transoft Solutions</t>
  </si>
  <si>
    <t>MRM (Meeting Room Manager ) - Norman Centre</t>
  </si>
  <si>
    <t>Silktide - web page monitoring</t>
  </si>
  <si>
    <t>iSpring Training Software</t>
  </si>
  <si>
    <t>Excel Training</t>
  </si>
  <si>
    <t>Harvey, Gary</t>
  </si>
  <si>
    <t>Cost consultancy for City Hall reimaginec project at OBC and RIBA 2 stage</t>
  </si>
  <si>
    <t>Taxiplus - Driver Checks</t>
  </si>
  <si>
    <t>Lakenham Way Cycle Wayfinding Consultancy</t>
  </si>
  <si>
    <t>Lakenham Way Main Works</t>
  </si>
  <si>
    <t>NCSL Grounds Maintenance Equipment</t>
  </si>
  <si>
    <t>Adcock, Martin</t>
  </si>
  <si>
    <t>Skates, Ian</t>
  </si>
  <si>
    <t>King, Bernadette</t>
  </si>
  <si>
    <t>NCSL Grass Cutting Machinery</t>
  </si>
  <si>
    <t>NCSL Street Sweepers</t>
  </si>
  <si>
    <t>Ward, Tidus</t>
  </si>
  <si>
    <t>Fleet and travel</t>
  </si>
  <si>
    <t>Insurance - Lawrence House additional property layer</t>
  </si>
  <si>
    <t>Insurance - Guildhall additional property layer</t>
  </si>
  <si>
    <t>Legal work relating to the acquisition and tenancy management of Anglia Square</t>
  </si>
  <si>
    <t>Browne Jacobson LLP</t>
  </si>
  <si>
    <t>OC306448</t>
  </si>
  <si>
    <t>Preparation / Review of Environmental Impact Assessment relating to Anglia Square</t>
  </si>
  <si>
    <t>Iceni Projects Limited</t>
  </si>
  <si>
    <t>Legal advice relating to an Investment Partnership</t>
  </si>
  <si>
    <t>Strategic development advice and project management of meanwhile use relating to Anglia Square</t>
  </si>
  <si>
    <t>Place Partners ltd</t>
  </si>
  <si>
    <t>New Site Utilities for new homes at Mile Cross</t>
  </si>
  <si>
    <t>Anglia Square pre acquisition technical due diligence work by Homes England</t>
  </si>
  <si>
    <t>Assessment of MRP Policy relating to Lion Homes</t>
  </si>
  <si>
    <t>MUFG Corporate Markets Treasury Limited</t>
  </si>
  <si>
    <t>Anglian Water and Whitlingham Water Recycling Centre Advice</t>
  </si>
  <si>
    <t>Parkin, David</t>
  </si>
  <si>
    <t>Lewin, Jodie</t>
  </si>
  <si>
    <t>35 St Georges St - Electrical Works</t>
  </si>
  <si>
    <t>Roche Retainer for Anglia Sq</t>
  </si>
  <si>
    <t>na</t>
  </si>
  <si>
    <t>21488b</t>
  </si>
  <si>
    <t>Wendling Beck Temporary Nutrient Neutrality Credits</t>
  </si>
  <si>
    <t>Wiggett, Trevor</t>
  </si>
  <si>
    <t>21488c</t>
  </si>
  <si>
    <t>21488d</t>
  </si>
  <si>
    <t xml:space="preserve">Damp cases and processes reveiw - Housing Ombudsman </t>
  </si>
  <si>
    <t>More Than Words Consulting Ltd</t>
  </si>
  <si>
    <t>East Norwich support Jan-March 2025</t>
  </si>
  <si>
    <t>Norfolk District Council's Local Government Reorganistion - joint consultant work</t>
  </si>
  <si>
    <t>Borough Council of Kings Lynn &amp; West Norfolk</t>
  </si>
  <si>
    <t>Mile Cross Enablie Works Package</t>
  </si>
  <si>
    <t>Tower Block Window Maintenance</t>
  </si>
  <si>
    <t>PNF REF TEST</t>
  </si>
  <si>
    <t>Test1, WW</t>
  </si>
  <si>
    <t>Test only, no action required. Testing form.</t>
  </si>
  <si>
    <t>Testing form only, no action required - CW NCC IT</t>
  </si>
  <si>
    <t>Power Automate</t>
  </si>
  <si>
    <t>PNF Number Test - Testing form only, no action required.</t>
  </si>
  <si>
    <t>Adobe Software - Annual Renewal</t>
  </si>
  <si>
    <t>Warm Homes Local Grant</t>
  </si>
  <si>
    <t>Warm Homes Social housing fund</t>
  </si>
  <si>
    <t>Dodds responsive heating repairs</t>
  </si>
  <si>
    <t>water mains</t>
  </si>
  <si>
    <t xml:space="preserve">Utilise (Utility Contracting) Ltd </t>
  </si>
  <si>
    <t>responsive heating upgrades</t>
  </si>
  <si>
    <t>dodd group LTD</t>
  </si>
  <si>
    <t>Interact integrated care coordinator - March 2025</t>
  </si>
  <si>
    <t>Integrated Care Coordinator - January to March 2025</t>
  </si>
  <si>
    <t>STRATEGIC ASSET MANAGEMENT REVIEW</t>
  </si>
  <si>
    <t>ARK Consultancy Ltd</t>
  </si>
  <si>
    <t xml:space="preserve">Heating systems servicing and repairs contract </t>
  </si>
  <si>
    <t xml:space="preserve">Asbestos management software </t>
  </si>
  <si>
    <t>Teams Software Limited</t>
  </si>
  <si>
    <t>Crowley, Sara</t>
  </si>
  <si>
    <t xml:space="preserve">Collection Fund </t>
  </si>
  <si>
    <t xml:space="preserve">LG Futures </t>
  </si>
  <si>
    <t>Fire Extinguisher Maintenance</t>
  </si>
  <si>
    <t>1st Class Fire Protection</t>
  </si>
  <si>
    <t>James, Mike</t>
  </si>
  <si>
    <t>Andrew Keeling Communications Offcer</t>
  </si>
  <si>
    <t>Backup Software - 3 Year 2025 to 2028</t>
  </si>
  <si>
    <t>Softcat PLC</t>
  </si>
  <si>
    <t>2025/2026 Subscription to DCP Online, COMPASS online and PlanningResource</t>
  </si>
  <si>
    <t>Haymarket Media Group Ltd</t>
  </si>
  <si>
    <t>Minor adaptations - Council properties</t>
  </si>
  <si>
    <t>Disposals Surveyor hire</t>
  </si>
  <si>
    <t xml:space="preserve">Mile Cross heat metering </t>
  </si>
  <si>
    <t>Sycous limited</t>
  </si>
  <si>
    <t>GovDelivery renewal 2025-26</t>
  </si>
  <si>
    <t xml:space="preserve"> GRANICUS-FIRMSTEP LIMITED</t>
  </si>
  <si>
    <t xml:space="preserve">Boiler repairs and commissioning , system flush, Carrow House </t>
  </si>
  <si>
    <t xml:space="preserve">Norwich Unity Hub </t>
  </si>
  <si>
    <t>Barriers 2025</t>
  </si>
  <si>
    <t>GAP GROUP LIMITED</t>
  </si>
  <si>
    <t>Cook, Lewis</t>
  </si>
  <si>
    <t>PA systems 2025</t>
  </si>
  <si>
    <t>PRODUCTION SERVICES ENTERTAINMENT LIMITED</t>
  </si>
  <si>
    <t>Medical provision 2025</t>
  </si>
  <si>
    <t>VTS EVENT MEDICAL SERVICES LIMITED</t>
  </si>
  <si>
    <t>Security 2025</t>
  </si>
  <si>
    <t>E.V.A. EVENT SOLUTIONS LTD</t>
  </si>
  <si>
    <t>power distribution and electricians 2025</t>
  </si>
  <si>
    <t>COZENS (UK) LIMITED</t>
  </si>
  <si>
    <t>Stages, Stage lighting, Snow Machines 2025</t>
  </si>
  <si>
    <t>VIKING STAGE LIGHTING LTD</t>
  </si>
  <si>
    <t>Independent review and regulatory support</t>
  </si>
  <si>
    <t>Pre-construction co-ordination of disconnection and diversion of utilities at Anglia Square</t>
  </si>
  <si>
    <t>Weston Homes PLC</t>
  </si>
  <si>
    <t>30 Henderson Road - Through floor lift - DFG</t>
  </si>
  <si>
    <t>Carelift Services</t>
  </si>
  <si>
    <t>Interim PSH &amp; HMO Enforcement Team Leader - Phil Stacey (Apr-Jun 2025)</t>
  </si>
  <si>
    <t>Vivid Resourcing</t>
  </si>
  <si>
    <t>Trojan Noise Nuisance Recorder with Filters - CK199B/V2 plus Carriage</t>
  </si>
  <si>
    <t>2025/2026 Annual Order - Weekly Public Notice of Planning Applications - Norwich Evening News</t>
  </si>
  <si>
    <t>Newsquest Media Group Limited</t>
  </si>
  <si>
    <t xml:space="preserve">Gladstone House Marketing Vacant Freehold 2025 </t>
  </si>
  <si>
    <t>Legal advice council companies</t>
  </si>
  <si>
    <t>Birketts LLP</t>
  </si>
  <si>
    <t>OC317545</t>
  </si>
  <si>
    <t>Robinson, Jan</t>
  </si>
  <si>
    <t>City Hall Accelerated Outcomes (accessiblity) RIBA 3</t>
  </si>
  <si>
    <t xml:space="preserve">Hawkins Brown Architects </t>
  </si>
  <si>
    <t xml:space="preserve">Norman centre hot wtaer cylinder replacement </t>
  </si>
  <si>
    <t>H.E.S mechanical and electrical services</t>
  </si>
  <si>
    <t>Consultancy LGR and devolution</t>
  </si>
  <si>
    <t>Socotec - PQS services for true value adjudication vs Breyer Group</t>
  </si>
  <si>
    <t>Socotec Advisory Ltd</t>
  </si>
  <si>
    <t>2025/2026 Annual Order - CON29 Roads and Traffic Land Search Fees</t>
  </si>
  <si>
    <t>N/K</t>
  </si>
  <si>
    <t>S Duggan - Damp Surveyor - temporary cover  12 weeks</t>
  </si>
  <si>
    <t>Oyster Partnerships Limited</t>
  </si>
  <si>
    <t>Design work for meanwhile use relating to Anglia Square</t>
  </si>
  <si>
    <t>Broadway Malyan Limited</t>
  </si>
  <si>
    <t>Archeological consultancy and building recording Anglia Square</t>
  </si>
  <si>
    <t>RPS Consulting Services Ltd</t>
  </si>
  <si>
    <t>Consultancy advice relating to discharge pf planning conditions and removal of hazardous waste on Anglia Square</t>
  </si>
  <si>
    <t>Legal advice on HIF grant flowdown agreement</t>
  </si>
  <si>
    <t>Service charge for properties at Anglia Square</t>
  </si>
  <si>
    <t>Anglia Square Feasibility design work</t>
  </si>
  <si>
    <t>Animal licensing/inspection work for 2025/26</t>
  </si>
  <si>
    <t>Legal fees relating to tenancy management of Anglia Square</t>
  </si>
  <si>
    <t>Norwich market development project quick wins - Awnings</t>
  </si>
  <si>
    <t>Cooks Doors</t>
  </si>
  <si>
    <t>Spraggon, Ben;Ellis, Kerry</t>
  </si>
  <si>
    <t>Spraggon, Ben</t>
  </si>
  <si>
    <t>Lawrence House air conditioning repairs and maintenance</t>
  </si>
  <si>
    <t>adcock refrigeration and air conditioning limited</t>
  </si>
  <si>
    <t>Two way radio sim card rewewal</t>
  </si>
  <si>
    <t>CSE Crosscom</t>
  </si>
  <si>
    <t>Low Rise Housing Block Retrofit Evaluation Studies</t>
  </si>
  <si>
    <t>CCTV drainage survey of Anglia Square</t>
  </si>
  <si>
    <t>Draincare Ltd</t>
  </si>
  <si>
    <t>Funds for utility company applciations for disconnection</t>
  </si>
  <si>
    <t>Disconnection of Gas to properties on Pitt Street, Norwich</t>
  </si>
  <si>
    <t>Cadent Gas Ltd</t>
  </si>
  <si>
    <t>Disconnection of Gas to main Anglia Square site</t>
  </si>
  <si>
    <t>Evidence Study of Capacity at Whitlingham Waste Water Recycling Centre</t>
  </si>
  <si>
    <t>Sweco UK Limited</t>
  </si>
  <si>
    <t>Electricity disconnection to Pitt Street properties</t>
  </si>
  <si>
    <t>UK Power Networks (Operations) Ltd</t>
  </si>
  <si>
    <t>Hellesdon GI</t>
  </si>
  <si>
    <t>Landscape Software</t>
  </si>
  <si>
    <t>Hubexo North UK Ltd</t>
  </si>
  <si>
    <t>Interact project staff members - April 2025</t>
  </si>
  <si>
    <t xml:space="preserve">water main replacement </t>
  </si>
  <si>
    <t xml:space="preserve">utilitise </t>
  </si>
  <si>
    <t>Carrow House Legal Advice (East Norwich Regeneration)</t>
  </si>
  <si>
    <t>Interact project staff members - February 2024</t>
  </si>
  <si>
    <t>Closomat repairs - specialist contractor</t>
  </si>
  <si>
    <t>Closomat Limited</t>
  </si>
  <si>
    <t>Cost Consultancy for City Hall accessiblity works, RIBA 3 and 4</t>
  </si>
  <si>
    <t>GREYFRIARS COST MANAGEMENT LIMITED</t>
  </si>
  <si>
    <t>5 Rye Avenue stair lift</t>
  </si>
  <si>
    <t>EMS Lifts Ltd</t>
  </si>
  <si>
    <t xml:space="preserve">IT Infrastructure Hardware Support Cover - Server and Storage </t>
  </si>
  <si>
    <t>Design work relating to Norwich Livestock Market</t>
  </si>
  <si>
    <t>Fitzsimmons, Mark</t>
  </si>
  <si>
    <t>Pre-construction coordination of disconnections and diversions of utilities at Anglia Square (extended scope)</t>
  </si>
  <si>
    <t>Temporary Food Safety Officer: JG-B (May-Jul 2025)</t>
  </si>
  <si>
    <t>Oyster Partnership</t>
  </si>
  <si>
    <t>Gooding, Christopher</t>
  </si>
  <si>
    <t>Greater Norwich Growth Board: Norwich City Council Contribution 2025/26</t>
  </si>
  <si>
    <t>2025/26 Annual Order - Provision of Non-Fee Earning Building Control Services</t>
  </si>
  <si>
    <t>CNC Building Services Ltd</t>
  </si>
  <si>
    <t>Building Condition Surveys and Energy Reporting</t>
  </si>
  <si>
    <t>02/07/1899</t>
  </si>
  <si>
    <t xml:space="preserve">Support NOW Programme Manager </t>
  </si>
  <si>
    <t>CO2 Analysis of Council Procurement Emissions</t>
  </si>
  <si>
    <t>Software Ltd T/A CO2 Analysis</t>
  </si>
  <si>
    <t>SC144127</t>
  </si>
  <si>
    <t>Legal support for Anglia Square</t>
  </si>
  <si>
    <t>Torwers &amp; Hamlins LLP</t>
  </si>
  <si>
    <t xml:space="preserve">Public Space and Housing CCTV and Maintenance </t>
  </si>
  <si>
    <t>Smith, Karen</t>
  </si>
  <si>
    <t>AS – LGRP Order Form</t>
  </si>
  <si>
    <t>Stowers, Janete</t>
  </si>
  <si>
    <t>Stock Condition Tenure Modelling</t>
  </si>
  <si>
    <t xml:space="preserve">Metastreet Ltd </t>
  </si>
  <si>
    <t>Austin, Nick</t>
  </si>
  <si>
    <t>Anglia Square/St Saviours Yard Power Connection</t>
  </si>
  <si>
    <t>UK Power Networks Limited</t>
  </si>
  <si>
    <t xml:space="preserve">Security Information and Event Management </t>
  </si>
  <si>
    <t>Nasmith Road Porch Rebuild</t>
  </si>
  <si>
    <t>Employee Assistance Scheme</t>
  </si>
  <si>
    <t>Vita Health Group Ltd</t>
  </si>
  <si>
    <t>Ward, Gemma</t>
  </si>
  <si>
    <t>Magpie Road Cycle Path Safety Bollards</t>
  </si>
  <si>
    <t>CLC Group</t>
  </si>
  <si>
    <t>Burdett, Kristie</t>
  </si>
  <si>
    <t>Communications Consultancy</t>
  </si>
  <si>
    <t>Chessum Communication Limited</t>
  </si>
  <si>
    <t>Sloughbottom Park Changing Rooms, 5G Pitch &amp; Pavillion - Lease &amp; Management</t>
  </si>
  <si>
    <t>GNDP contribution 2025/26</t>
  </si>
  <si>
    <t>-</t>
  </si>
  <si>
    <t>Norman Centre Options Study</t>
  </si>
  <si>
    <t>Fire Risk Assessment</t>
  </si>
  <si>
    <t>Frankham Consultancy Group</t>
  </si>
  <si>
    <t>Passive Fire Protection</t>
  </si>
  <si>
    <t>PC Refresh 2025</t>
  </si>
  <si>
    <t>INTERACT staff members May 2025</t>
  </si>
  <si>
    <t>Outsystems Digital Development Software Platform</t>
  </si>
  <si>
    <t>Employers Agent and cost consultant services for Argyle Street redevelopment RIBA 4-7</t>
  </si>
  <si>
    <t>Oxbury &amp; Company Limited</t>
  </si>
  <si>
    <t>Norfolk Citizens Advice Bureau INTERACT staff costs February 2025</t>
  </si>
  <si>
    <t>Compliance tender documentation</t>
  </si>
  <si>
    <t>37 Wall Road stair lift installation</t>
  </si>
  <si>
    <t>Barnards Yard Solar PV Installation</t>
  </si>
  <si>
    <t>Eleanor Road Solar PV Installation</t>
  </si>
  <si>
    <t>Barnards Yard ASHP Installation</t>
  </si>
  <si>
    <t>Eleanor Road ASHP Installation</t>
  </si>
  <si>
    <t xml:space="preserve">Duplicate </t>
  </si>
  <si>
    <t>Interim Director of HR</t>
  </si>
  <si>
    <t>Alison Pickering communictions officer role</t>
  </si>
  <si>
    <t>PAYSTREAM ACCOUNTING SERVICES LIMITED</t>
  </si>
  <si>
    <t>Southam Alko Kobar 2025 review</t>
  </si>
  <si>
    <t>Newmark Gerald Eve LLP</t>
  </si>
  <si>
    <t>OC339470</t>
  </si>
  <si>
    <t>Professional fees - May 2024 Rent Review on 26 Jarrold Way lease</t>
  </si>
  <si>
    <t>Roche Chartered Surveyors of 56 Thorpe Road, Norwich, Norfolk, NR1 1RY</t>
  </si>
  <si>
    <t xml:space="preserve">mile cross boiler house electrical control panel replacement </t>
  </si>
  <si>
    <t>HES</t>
  </si>
  <si>
    <t>East Norwich Carrow Works Support</t>
  </si>
  <si>
    <t>Place Partners UK</t>
  </si>
  <si>
    <t>KPMG - Housing Benefit Audit</t>
  </si>
  <si>
    <t>KPMG</t>
  </si>
  <si>
    <t>OC 301540</t>
  </si>
  <si>
    <t xml:space="preserve">Barnards Yard Air source Heat Pump </t>
  </si>
  <si>
    <t>Housing ombudsman</t>
  </si>
  <si>
    <t>Hamment, Rachelle</t>
  </si>
  <si>
    <t>Emergency electrical works - Hillmead</t>
  </si>
  <si>
    <t>Orange Fox Electrical</t>
  </si>
  <si>
    <t xml:space="preserve">Distillery Square - Gullies/resurfacing </t>
  </si>
  <si>
    <t xml:space="preserve">CLC Group </t>
  </si>
  <si>
    <t>On site security at Mile Cross former depo for additional H&amp;S measures</t>
  </si>
  <si>
    <t>Norse Group Limited</t>
  </si>
  <si>
    <t>Sprinkler and Dry Riser Servicing and Maintenance</t>
  </si>
  <si>
    <t>Fire Security (Sprinkler Installations) Ltd</t>
  </si>
  <si>
    <t xml:space="preserve">79 Sycamore Crescent stair lift </t>
  </si>
  <si>
    <t xml:space="preserve">Unknown </t>
  </si>
  <si>
    <t>Occupational Health Contract</t>
  </si>
  <si>
    <t>Salmon, Annessa</t>
  </si>
  <si>
    <t>Addley, Catherine</t>
  </si>
  <si>
    <t>Design review of Anglia Square</t>
  </si>
  <si>
    <t>Jon Matthews Architects Ltd</t>
  </si>
  <si>
    <t>St Giles House Service Charge Insurance recharges to NCC due to vacant properties and tenant caps</t>
  </si>
  <si>
    <t xml:space="preserve">carter jonas </t>
  </si>
  <si>
    <t xml:space="preserve"> OC304417</t>
  </si>
  <si>
    <t>London Street recharge to NCC for Service Charge Insurance for vacant parts or due to Service Charge Caps</t>
  </si>
  <si>
    <t>Carter Jonas LLP</t>
  </si>
  <si>
    <t>Property Project Manager for Anglia Square</t>
  </si>
  <si>
    <t>Waller Consulting Ltd</t>
  </si>
  <si>
    <t>Citizens Advice Norfolk October 2023 INTERACT staff charges</t>
  </si>
  <si>
    <t>Partnership Manager - post fee - 2025/26</t>
  </si>
  <si>
    <t>Breckland District Council</t>
  </si>
  <si>
    <t>Emergency Planning Service Resilience Officer - 2025/26</t>
  </si>
  <si>
    <t xml:space="preserve">Refund of overpayment of GIRAMS money from Great Yarmouth Borough Council </t>
  </si>
  <si>
    <t>Great Yarmouth Borough Council</t>
  </si>
  <si>
    <t xml:space="preserve">Member Voluntary Liquidation Arrangement </t>
  </si>
  <si>
    <t>Grant Thornton</t>
  </si>
  <si>
    <t>OC454533</t>
  </si>
  <si>
    <t>Argyle Street development - Civil Engineering works</t>
  </si>
  <si>
    <t>Asbestos Manager</t>
  </si>
  <si>
    <t>Greenacre recruitment ltd</t>
  </si>
  <si>
    <t>Community Centre Insulation upgrade</t>
  </si>
  <si>
    <t>Curtis, Louise</t>
  </si>
  <si>
    <t xml:space="preserve">Domestic Heating &amp; Electrical Maintenance  </t>
  </si>
  <si>
    <t>norwich city council</t>
  </si>
  <si>
    <t>Strategic development advice relating to Anglia Square</t>
  </si>
  <si>
    <t>WHI Refurbishment of 21 George Pope Road - variation to PO70000210</t>
  </si>
  <si>
    <t>Parravani, Ben</t>
  </si>
  <si>
    <t>Legal advice relating to Norwich Livestock Market</t>
  </si>
  <si>
    <t>Sharpe Pritchard LLP</t>
  </si>
  <si>
    <t>OC378650</t>
  </si>
  <si>
    <t>Party Wall and rights of light services relating to Anglia Square</t>
  </si>
  <si>
    <t>Consil Limited</t>
  </si>
  <si>
    <t>Waller, Lee</t>
  </si>
  <si>
    <t>Sanctuary Temporary Accommodation</t>
  </si>
  <si>
    <t>McCallister, Charlotte</t>
  </si>
  <si>
    <t>Housemark subscription for one year starting August 2025</t>
  </si>
  <si>
    <t>HOUSEMARK LTD</t>
  </si>
  <si>
    <t>Payne, Perry</t>
  </si>
  <si>
    <t xml:space="preserve">Sanctuary Temporary Accommodation </t>
  </si>
  <si>
    <t>Lakenfields Sinkhole Remediation</t>
  </si>
  <si>
    <t>Experian Bank Wizard</t>
  </si>
  <si>
    <t>Experian</t>
  </si>
  <si>
    <t>City Hall Opening Up Works</t>
  </si>
  <si>
    <t>ND Willan</t>
  </si>
  <si>
    <t>Event &amp; festival equipment &amp; services</t>
  </si>
  <si>
    <t>Heating &amp; meter installation, testing and maintenance</t>
  </si>
  <si>
    <t>Transformation</t>
  </si>
  <si>
    <t>Pest control &amp; stray dogs</t>
  </si>
  <si>
    <t>New Service</t>
  </si>
  <si>
    <t>CO Allocation</t>
  </si>
  <si>
    <t xml:space="preserve">Director/Head of Service Area </t>
  </si>
  <si>
    <t xml:space="preserve">Directorate level </t>
  </si>
  <si>
    <t xml:space="preserve">Executive Directorate </t>
  </si>
  <si>
    <t>Contract Allocation categories</t>
  </si>
  <si>
    <t>FAR</t>
  </si>
  <si>
    <t>Robert Mayes</t>
  </si>
  <si>
    <t>Resources (Emily Yule)</t>
  </si>
  <si>
    <t>REB</t>
  </si>
  <si>
    <t>Tanya Bandekar</t>
  </si>
  <si>
    <t>HRO</t>
  </si>
  <si>
    <t>Dawn Bradshaw</t>
  </si>
  <si>
    <t>CID</t>
  </si>
  <si>
    <t>Julia Medler</t>
  </si>
  <si>
    <t>LEP</t>
  </si>
  <si>
    <t>Jan Robinson (Monitoring Officer)</t>
  </si>
  <si>
    <t>TRA</t>
  </si>
  <si>
    <t>Simon Partridge (Interim)</t>
  </si>
  <si>
    <t>HDE</t>
  </si>
  <si>
    <t>Dave Shaw</t>
  </si>
  <si>
    <t>Communities and housing (Davina Howes)</t>
  </si>
  <si>
    <t>ENV</t>
  </si>
  <si>
    <t>Andy Summers</t>
  </si>
  <si>
    <t>PED</t>
  </si>
  <si>
    <t>Mark Brown</t>
  </si>
  <si>
    <t>Major Projects (John East)</t>
  </si>
  <si>
    <t>PRS</t>
  </si>
  <si>
    <t>Sarah Ashurst</t>
  </si>
  <si>
    <t>MJS</t>
  </si>
  <si>
    <t>Major Projects</t>
  </si>
  <si>
    <t>John East (Interim Executive Director of Major Projects)</t>
  </si>
  <si>
    <t>Development and city services (Louise Rawsthorne)</t>
  </si>
  <si>
    <t>SEC</t>
  </si>
  <si>
    <t>Helen Chamberlin</t>
  </si>
  <si>
    <t>HCS</t>
  </si>
  <si>
    <t>Chris Hancock</t>
  </si>
  <si>
    <t xml:space="preserve">Housing and Community Safety (Chris Hancock) </t>
  </si>
  <si>
    <t>BSC</t>
  </si>
  <si>
    <t xml:space="preserve">Anthony Wiggins </t>
  </si>
  <si>
    <t>Property (Housing) Anthony Wiggins)</t>
  </si>
  <si>
    <t xml:space="preserve">Safety and Compliance </t>
  </si>
  <si>
    <t>VACANT</t>
  </si>
  <si>
    <t>MULTI</t>
  </si>
  <si>
    <t>CM2</t>
  </si>
  <si>
    <t>High risk/value (£1M+/year) Critical services, highest scrutiny</t>
  </si>
  <si>
    <t>Medium risk/value (£500k-£1M/year) Strategic importance</t>
  </si>
  <si>
    <t>Low risk/value (£100k- £500k/year) Operational support</t>
  </si>
  <si>
    <t>No Tier</t>
  </si>
  <si>
    <t>Minimal risk (&lt;£100k/year)</t>
  </si>
  <si>
    <t>Stage</t>
  </si>
  <si>
    <t>(determine value, procurement route, exemption being considered, options to vary includes procurement options report sign off)</t>
  </si>
  <si>
    <t>(3 quotes / tender /framework/variation etc processes underway)</t>
  </si>
  <si>
    <t>(up to award stage)</t>
  </si>
  <si>
    <t>(includes Recommendation to award reports sign off, cabinet approval if required and award notices and standstill)</t>
  </si>
  <si>
    <t xml:space="preserve">Getting contract drafted and signed. If service is active change to A from E. When contract is signed change to 10. Contract management </t>
  </si>
  <si>
    <t>8. Leaseholder</t>
  </si>
  <si>
    <t>Active contract signed by both parties, handed over to contract manager.</t>
  </si>
  <si>
    <t>When variation completed, update end dates, revised variation columns and change stage to 10. Contract management</t>
  </si>
  <si>
    <t>RAG</t>
  </si>
  <si>
    <t xml:space="preserve">R </t>
  </si>
  <si>
    <t>Red</t>
  </si>
  <si>
    <t>Amber</t>
  </si>
  <si>
    <t xml:space="preserve">G </t>
  </si>
  <si>
    <t>Green</t>
  </si>
  <si>
    <t>CPM</t>
  </si>
  <si>
    <t>U</t>
  </si>
  <si>
    <t>Urgent</t>
  </si>
  <si>
    <t>UI</t>
  </si>
  <si>
    <t>Urgent Important</t>
  </si>
  <si>
    <t>I</t>
  </si>
  <si>
    <t>Important</t>
  </si>
  <si>
    <t>NINU</t>
  </si>
  <si>
    <t>Not Important Not Urgent</t>
  </si>
  <si>
    <t>Column K</t>
  </si>
  <si>
    <t>Cos</t>
  </si>
  <si>
    <t xml:space="preserve">Archive at end of contract </t>
  </si>
  <si>
    <t>GDPR1</t>
  </si>
  <si>
    <t>DOV</t>
  </si>
  <si>
    <t>Opt</t>
  </si>
  <si>
    <t>Living Wage</t>
  </si>
  <si>
    <t>COVID - 19</t>
  </si>
  <si>
    <t>On Hold</t>
  </si>
  <si>
    <t>Working On</t>
  </si>
  <si>
    <t>Active / Emerging</t>
  </si>
  <si>
    <t>Procurement Route</t>
  </si>
  <si>
    <t>Joint Venture</t>
  </si>
  <si>
    <t>Sub Category</t>
  </si>
  <si>
    <t>Espo/council</t>
  </si>
  <si>
    <t>Espo</t>
  </si>
  <si>
    <r>
      <t>Safety</t>
    </r>
    <r>
      <rPr>
        <sz val="11"/>
        <rFont val="Calibri"/>
        <family val="2"/>
        <scheme val="minor"/>
      </rPr>
      <t xml:space="preserve"> &amp; security</t>
    </r>
    <r>
      <rPr>
        <sz val="11"/>
        <color theme="1"/>
        <rFont val="Calibri"/>
        <family val="2"/>
        <scheme val="minor"/>
      </rPr>
      <t xml:space="preserve"> products and services (not guarding or CCTV)</t>
    </r>
  </si>
  <si>
    <t xml:space="preserve">NoCC only </t>
  </si>
  <si>
    <t>Shredding &amp; secure disposal</t>
  </si>
  <si>
    <t>Homecare monitoring</t>
  </si>
  <si>
    <t>Outdoor furniture &amp; sports facilities</t>
  </si>
  <si>
    <t>Horticultural, garden &amp; grounds supplies &amp; services</t>
  </si>
  <si>
    <t>EPCs</t>
  </si>
  <si>
    <t>Espo/NoCC</t>
  </si>
  <si>
    <t>Source List</t>
  </si>
  <si>
    <t>3 Quotes</t>
  </si>
  <si>
    <t>Joint venture</t>
  </si>
  <si>
    <t xml:space="preserve">Contract Management Plan </t>
  </si>
  <si>
    <t>tracywoods@norwich.gov.uk</t>
  </si>
  <si>
    <t>charlottespragg@norwich.gov.uk</t>
  </si>
  <si>
    <t>danielleneal@norwich.gov.uk</t>
  </si>
  <si>
    <t>yawtawiah@norwich.gov.uk</t>
  </si>
  <si>
    <t>maxshearman@norwich.gov.uk</t>
  </si>
  <si>
    <t>PA 2023 - no notices required (less than £30k)</t>
  </si>
  <si>
    <t>PA 2023 - notices required (£30k plus):
- Below-Threshold Tender Notice (open tender, framework mini-comp)/Transparency notice (framework direct award): before opportunity is advertised/direct award made
- Contract Details Notice: after contract has been awarded</t>
  </si>
  <si>
    <t>ERP consultancy support</t>
  </si>
  <si>
    <t>St Bartholomews and St Benedicts Tower Ruins</t>
  </si>
  <si>
    <t xml:space="preserve">PROCUREMENT STAGE
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</si>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</sst>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0.0"/>
    <numFmt numFmtId="166" formatCode="#,##0_ ;[Red]\-#,##0\ "/>
    <numFmt numFmtId="167" formatCode="&quot;£&quot;#,##0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9"/>
      <name val="Calibri"/>
      <family val="2"/>
    </font>
    <font>
      <sz val="11"/>
      <color rgb="FF000000"/>
      <name val="Calibri"/>
      <family val="2"/>
      <charset val="1"/>
    </font>
    <font>
      <b/>
      <sz val="9"/>
      <name val="Calibri"/>
      <family val="2"/>
      <scheme val="minor"/>
    </font>
    <font>
      <b/>
      <u val="double"/>
      <sz val="9"/>
      <name val="Calibri"/>
      <family val="2"/>
      <scheme val="minor"/>
    </font>
    <font>
      <b/>
      <sz val="8"/>
      <name val="Verdana"/>
      <family val="2"/>
    </font>
    <font>
      <sz val="9"/>
      <name val="Calibri Light"/>
      <family val="2"/>
      <scheme val="major"/>
    </font>
    <font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14" fontId="4" fillId="0" borderId="1" xfId="0" applyNumberFormat="1" applyFont="1" applyBorder="1" applyAlignment="1">
      <alignment vertical="center"/>
    </xf>
    <xf numFmtId="14" fontId="4" fillId="0" borderId="3" xfId="0" applyNumberFormat="1" applyFont="1" applyBorder="1" applyAlignment="1">
      <alignment vertical="center"/>
    </xf>
    <xf numFmtId="14" fontId="4" fillId="0" borderId="5" xfId="0" applyNumberFormat="1" applyFont="1" applyBorder="1" applyAlignment="1">
      <alignment vertical="center"/>
    </xf>
    <xf numFmtId="14" fontId="0" fillId="0" borderId="0" xfId="0" applyNumberFormat="1"/>
    <xf numFmtId="0" fontId="0" fillId="5" borderId="0" xfId="0" applyFill="1" applyAlignment="1">
      <alignment horizontal="left"/>
    </xf>
    <xf numFmtId="14" fontId="13" fillId="0" borderId="1" xfId="0" applyNumberFormat="1" applyFont="1" applyBorder="1" applyAlignment="1">
      <alignment horizontal="left" vertical="center" wrapText="1"/>
    </xf>
    <xf numFmtId="1" fontId="13" fillId="0" borderId="1" xfId="1" applyNumberFormat="1" applyFont="1" applyFill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left" vertical="center" wrapText="1"/>
    </xf>
    <xf numFmtId="2" fontId="13" fillId="0" borderId="1" xfId="1" applyNumberFormat="1" applyFont="1" applyFill="1" applyBorder="1" applyAlignment="1">
      <alignment horizontal="left" vertical="center" wrapText="1"/>
    </xf>
    <xf numFmtId="165" fontId="13" fillId="0" borderId="1" xfId="1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65" fontId="13" fillId="0" borderId="1" xfId="0" applyNumberFormat="1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67" fontId="13" fillId="5" borderId="1" xfId="0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8" fontId="13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4" fontId="13" fillId="0" borderId="1" xfId="0" applyNumberFormat="1" applyFont="1" applyBorder="1" applyAlignment="1" applyProtection="1">
      <alignment horizontal="left" vertical="center" wrapText="1"/>
      <protection locked="0"/>
    </xf>
    <xf numFmtId="14" fontId="0" fillId="0" borderId="0" xfId="0" applyNumberFormat="1" applyAlignment="1">
      <alignment wrapText="1"/>
    </xf>
    <xf numFmtId="0" fontId="13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7" fillId="0" borderId="1" xfId="0" applyFont="1" applyBorder="1" applyAlignment="1">
      <alignment horizontal="left" wrapText="1"/>
    </xf>
    <xf numFmtId="6" fontId="0" fillId="0" borderId="0" xfId="0" applyNumberFormat="1" applyAlignment="1">
      <alignment wrapText="1"/>
    </xf>
    <xf numFmtId="6" fontId="0" fillId="0" borderId="0" xfId="0" applyNumberFormat="1" applyAlignment="1">
      <alignment horizontal="left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left"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left" wrapText="1"/>
    </xf>
    <xf numFmtId="0" fontId="19" fillId="0" borderId="0" xfId="0" applyFont="1" applyAlignment="1">
      <alignment wrapText="1"/>
    </xf>
    <xf numFmtId="0" fontId="17" fillId="0" borderId="0" xfId="0" applyFont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13" fillId="0" borderId="1" xfId="0" quotePrefix="1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6" fontId="0" fillId="0" borderId="0" xfId="0" applyNumberFormat="1"/>
    <xf numFmtId="14" fontId="13" fillId="0" borderId="0" xfId="0" applyNumberFormat="1" applyFont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14" fontId="13" fillId="0" borderId="9" xfId="0" applyNumberFormat="1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left" wrapText="1"/>
    </xf>
    <xf numFmtId="14" fontId="13" fillId="0" borderId="1" xfId="0" applyNumberFormat="1" applyFont="1" applyBorder="1" applyAlignment="1">
      <alignment horizontal="center" vertical="center" wrapText="1"/>
    </xf>
    <xf numFmtId="14" fontId="13" fillId="0" borderId="10" xfId="0" applyNumberFormat="1" applyFont="1" applyBorder="1" applyAlignment="1">
      <alignment horizontal="left" vertical="center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14" fontId="0" fillId="0" borderId="0" xfId="0" applyNumberFormat="1" applyAlignment="1">
      <alignment vertical="top" wrapText="1"/>
    </xf>
    <xf numFmtId="0" fontId="17" fillId="0" borderId="4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wrapText="1"/>
    </xf>
    <xf numFmtId="0" fontId="6" fillId="0" borderId="0" xfId="0" applyFont="1"/>
    <xf numFmtId="0" fontId="6" fillId="5" borderId="0" xfId="0" applyFont="1" applyFill="1"/>
    <xf numFmtId="0" fontId="1" fillId="0" borderId="0" xfId="1" applyAlignment="1"/>
    <xf numFmtId="0" fontId="0" fillId="5" borderId="0" xfId="0" applyFill="1"/>
    <xf numFmtId="0" fontId="1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2" fillId="0" borderId="5" xfId="0" applyFont="1" applyBorder="1"/>
    <xf numFmtId="0" fontId="3" fillId="0" borderId="5" xfId="0" applyFont="1" applyBorder="1"/>
    <xf numFmtId="0" fontId="2" fillId="2" borderId="5" xfId="0" applyFont="1" applyFill="1" applyBorder="1"/>
    <xf numFmtId="0" fontId="2" fillId="3" borderId="5" xfId="0" applyFont="1" applyFill="1" applyBorder="1"/>
    <xf numFmtId="0" fontId="2" fillId="4" borderId="5" xfId="0" applyFont="1" applyFill="1" applyBorder="1"/>
    <xf numFmtId="0" fontId="2" fillId="0" borderId="3" xfId="0" applyFont="1" applyBorder="1"/>
    <xf numFmtId="0" fontId="2" fillId="0" borderId="7" xfId="0" applyFont="1" applyBorder="1"/>
    <xf numFmtId="0" fontId="3" fillId="0" borderId="3" xfId="0" applyFont="1" applyBorder="1"/>
    <xf numFmtId="0" fontId="0" fillId="5" borderId="8" xfId="0" applyFill="1" applyBorder="1"/>
    <xf numFmtId="0" fontId="0" fillId="5" borderId="1" xfId="0" applyFill="1" applyBorder="1"/>
    <xf numFmtId="0" fontId="7" fillId="5" borderId="1" xfId="0" applyFont="1" applyFill="1" applyBorder="1"/>
    <xf numFmtId="0" fontId="8" fillId="0" borderId="0" xfId="0" applyFont="1"/>
    <xf numFmtId="0" fontId="13" fillId="0" borderId="0" xfId="0" applyFont="1" applyAlignment="1">
      <alignment wrapText="1"/>
    </xf>
    <xf numFmtId="2" fontId="13" fillId="0" borderId="1" xfId="0" quotePrefix="1" applyNumberFormat="1" applyFont="1" applyBorder="1" applyAlignment="1">
      <alignment horizontal="left" vertical="center" wrapText="1"/>
    </xf>
    <xf numFmtId="167" fontId="13" fillId="0" borderId="9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164" fontId="13" fillId="0" borderId="1" xfId="2" applyNumberFormat="1" applyFont="1" applyFill="1" applyBorder="1" applyAlignment="1" applyProtection="1">
      <alignment horizontal="center" vertical="center" wrapText="1"/>
      <protection locked="0"/>
    </xf>
    <xf numFmtId="167" fontId="13" fillId="0" borderId="1" xfId="2" applyNumberFormat="1" applyFont="1" applyFill="1" applyBorder="1" applyAlignment="1" applyProtection="1">
      <alignment horizontal="center" vertical="center" wrapText="1"/>
      <protection locked="0"/>
    </xf>
    <xf numFmtId="166" fontId="13" fillId="0" borderId="4" xfId="0" applyNumberFormat="1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167" fontId="13" fillId="0" borderId="10" xfId="0" applyNumberFormat="1" applyFont="1" applyBorder="1" applyAlignment="1">
      <alignment horizontal="center" vertical="center" wrapText="1"/>
    </xf>
    <xf numFmtId="14" fontId="13" fillId="6" borderId="1" xfId="0" applyNumberFormat="1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8" fontId="13" fillId="0" borderId="1" xfId="0" applyNumberFormat="1" applyFont="1" applyBorder="1" applyAlignment="1">
      <alignment horizontal="center" vertical="center" wrapText="1"/>
    </xf>
    <xf numFmtId="167" fontId="13" fillId="0" borderId="1" xfId="3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9" xfId="0" applyNumberFormat="1" applyFont="1" applyBorder="1" applyAlignment="1">
      <alignment horizontal="center" vertical="center" wrapText="1"/>
    </xf>
    <xf numFmtId="166" fontId="13" fillId="0" borderId="10" xfId="0" applyNumberFormat="1" applyFont="1" applyBorder="1" applyAlignment="1">
      <alignment horizontal="center" vertical="center" wrapText="1"/>
    </xf>
    <xf numFmtId="0" fontId="13" fillId="7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14" fontId="13" fillId="0" borderId="9" xfId="0" applyNumberFormat="1" applyFont="1" applyBorder="1" applyAlignment="1">
      <alignment horizontal="left" wrapText="1"/>
    </xf>
    <xf numFmtId="14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wrapText="1"/>
    </xf>
    <xf numFmtId="0" fontId="13" fillId="0" borderId="1" xfId="4" applyNumberFormat="1" applyFont="1" applyBorder="1" applyAlignment="1">
      <alignment horizontal="left" vertical="center" wrapText="1"/>
    </xf>
    <xf numFmtId="0" fontId="17" fillId="0" borderId="1" xfId="4" applyNumberFormat="1" applyFont="1" applyBorder="1" applyAlignment="1">
      <alignment horizontal="left" vertical="center" wrapText="1"/>
    </xf>
    <xf numFmtId="0" fontId="13" fillId="0" borderId="1" xfId="4" applyNumberFormat="1" applyFont="1" applyBorder="1" applyAlignment="1">
      <alignment horizontal="center" vertical="center" wrapText="1"/>
    </xf>
    <xf numFmtId="0" fontId="13" fillId="0" borderId="4" xfId="4" applyNumberFormat="1" applyFont="1" applyBorder="1" applyAlignment="1">
      <alignment wrapText="1"/>
    </xf>
    <xf numFmtId="0" fontId="13" fillId="0" borderId="0" xfId="4" applyNumberFormat="1" applyFont="1" applyAlignment="1">
      <alignment horizontal="left" vertical="center" wrapText="1"/>
    </xf>
    <xf numFmtId="164" fontId="13" fillId="0" borderId="0" xfId="0" applyNumberFormat="1" applyFont="1" applyAlignment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64" fontId="13" fillId="0" borderId="1" xfId="4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4" fontId="13" fillId="0" borderId="1" xfId="4" applyNumberFormat="1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4" xfId="4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2" xfId="4" applyNumberFormat="1" applyFont="1" applyBorder="1" applyAlignment="1">
      <alignment horizontal="left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8" fillId="3" borderId="10" xfId="0" applyFont="1" applyFill="1" applyBorder="1" applyAlignment="1">
      <alignment horizontal="center" vertical="center" wrapText="1"/>
    </xf>
    <xf numFmtId="164" fontId="18" fillId="3" borderId="10" xfId="0" applyNumberFormat="1" applyFont="1" applyFill="1" applyBorder="1" applyAlignment="1">
      <alignment horizontal="center" vertical="center" wrapText="1"/>
    </xf>
    <xf numFmtId="167" fontId="17" fillId="3" borderId="10" xfId="0" applyNumberFormat="1" applyFont="1" applyFill="1" applyBorder="1" applyAlignment="1">
      <alignment horizontal="center" vertical="center" wrapText="1"/>
    </xf>
    <xf numFmtId="166" fontId="17" fillId="3" borderId="10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14" fontId="18" fillId="3" borderId="10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3" fillId="0" borderId="11" xfId="0" applyFont="1" applyBorder="1" applyAlignment="1">
      <alignment wrapText="1"/>
    </xf>
  </cellXfs>
  <cellStyles count="5">
    <cellStyle name="Comma" xfId="3" builtinId="3"/>
    <cellStyle name="Currency" xfId="2" builtinId="4"/>
    <cellStyle name="Hyperlink" xfId="1" builtinId="8"/>
    <cellStyle name="Normal" xfId="0" builtinId="0"/>
    <cellStyle name="Percent" xfId="4" builtinId="5"/>
  </cellStyles>
  <dxfs count="199">
    <dxf>
      <font>
        <b/>
        <i val="0"/>
        <strike val="0"/>
        <condense val="0"/>
        <extend val="0"/>
        <outline val="0"/>
        <shadow val="0"/>
        <u val="doubl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&quot;£&quot;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&quot;£&quot;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00B050"/>
      </font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1"/>
      </font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1"/>
      </font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b/>
        <i val="0"/>
        <color theme="1"/>
      </font>
    </dxf>
    <dxf>
      <font>
        <color auto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1"/>
      </font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1"/>
      </font>
    </dxf>
    <dxf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le Style 1" pivot="0" count="0" xr9:uid="{00000000-0011-0000-FFFF-FFFF00000000}"/>
  </tableStyles>
  <colors>
    <mruColors>
      <color rgb="FFFF3E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671951049923515"/>
          <c:y val="3.7062775075283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Key!$A$82:$A$85</c:f>
              <c:strCache>
                <c:ptCount val="4"/>
                <c:pt idx="0">
                  <c:v>GDPR1</c:v>
                </c:pt>
                <c:pt idx="1">
                  <c:v>Yes</c:v>
                </c:pt>
                <c:pt idx="2">
                  <c:v>Yes - Complete</c:v>
                </c:pt>
                <c:pt idx="3">
                  <c:v>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Key!$A$86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1-4C6C-980A-FD3F80766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6285696"/>
        <c:axId val="686285336"/>
      </c:barChart>
      <c:catAx>
        <c:axId val="686285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285336"/>
        <c:crosses val="autoZero"/>
        <c:auto val="1"/>
        <c:lblAlgn val="ctr"/>
        <c:lblOffset val="100"/>
        <c:noMultiLvlLbl val="0"/>
      </c:catAx>
      <c:valAx>
        <c:axId val="68628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28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671951049923515"/>
          <c:y val="3.7062775075283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GDPR1 Yes Yes - Complete No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BCC-4989-A29F-96664EF20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6285696"/>
        <c:axId val="686285336"/>
      </c:barChart>
      <c:catAx>
        <c:axId val="686285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285336"/>
        <c:crosses val="autoZero"/>
        <c:auto val="1"/>
        <c:lblAlgn val="ctr"/>
        <c:lblOffset val="100"/>
        <c:noMultiLvlLbl val="0"/>
      </c:catAx>
      <c:valAx>
        <c:axId val="68628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628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140970</xdr:colOff>
      <xdr:row>70</xdr:row>
      <xdr:rowOff>140970</xdr:rowOff>
    </xdr:from>
    <xdr:to>
      <xdr:col>7</xdr:col>
      <xdr:colOff>201930</xdr:colOff>
      <xdr:row>84</xdr:row>
      <xdr:rowOff>173355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ADAAAD35-0AE4-E70C-771C-189DE3482C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140970</xdr:colOff>
      <xdr:row>70</xdr:row>
      <xdr:rowOff>140970</xdr:rowOff>
    </xdr:from>
    <xdr:to>
      <xdr:col>16</xdr:col>
      <xdr:colOff>201930</xdr:colOff>
      <xdr:row>84</xdr:row>
      <xdr:rowOff>173355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2D10A2-F666-4569-8F57-13F160497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9A2BC3-8064-41DF-BE49-E9A5702407A5}" name="Table1" displayName="Table1" ref="A5:U385" totalsRowShown="0" headerRowDxfId="0" headerRowBorderDxfId="22" tableBorderDxfId="23">
  <autoFilter ref="A5:U385" xr:uid="{6E9A2BC3-8064-41DF-BE49-E9A5702407A5}"/>
  <tableColumns count="21">
    <tableColumn id="1" xr3:uid="{D6FA1405-23D9-4838-BEB7-708C2AC33850}" name="_x000a_A=ACTIVE_x000a__x000a_E=EMERGING" dataDxfId="21"/>
    <tableColumn id="2" xr3:uid="{94BF0543-39FD-45DB-AF6A-5872970C1903}" name="CONTRACT REF" dataDxfId="20"/>
    <tableColumn id="3" xr3:uid="{655FF570-9BD6-4183-AE1F-BE6BFC762F81}" name="SERVICE" dataDxfId="19">
      <calculatedColumnFormula>_xlfn.XLOOKUP(B6,'PNF Data'!$B:$B,'PNF Data'!T:T,"",0,1)</calculatedColumnFormula>
    </tableColumn>
    <tableColumn id="4" xr3:uid="{1E27B8D8-06C8-409E-87CB-CBAE51F73A0F}" name="DIRECTORATE" dataDxfId="18">
      <calculatedColumnFormula>_xlfn.IFNA(VLOOKUP(C6,Key!B$3:E$25,4,FALSE),"")</calculatedColumnFormula>
    </tableColumn>
    <tableColumn id="5" xr3:uid="{67F4B309-832A-447E-BAAF-FF6CD34763A7}" name="CONTRACT TITLE" dataDxfId="17">
      <calculatedColumnFormula>IFERROR(VLOOKUP($B6,'PNF Data'!$B$2:$AO$3962,3,FALSE),"")</calculatedColumnFormula>
    </tableColumn>
    <tableColumn id="6" xr3:uid="{E3252EF9-F85B-4A0B-BFE1-51132614AE1E}" name="CATEGORY" dataDxfId="16">
      <calculatedColumnFormula>IFERROR(VLOOKUP($B6,'PNF Data'!$B$2:$AO$3962,16,FALSE),"")</calculatedColumnFormula>
    </tableColumn>
    <tableColumn id="7" xr3:uid="{0108741B-DAC9-4B87-B79E-449889AAB62C}" name="SUB CATEGORY" dataDxfId="15">
      <calculatedColumnFormula>IFERROR(VLOOKUP($B6,'PNF Data'!$B$2:$AO$3962,34,FALSE),"")</calculatedColumnFormula>
    </tableColumn>
    <tableColumn id="8" xr3:uid="{C85C3065-CA7B-4985-86B2-CBEF0152AD81}" name="PROCUREMENT ROUTE" dataDxfId="14">
      <calculatedColumnFormula>IFERROR(IF(VLOOKUP($B6,'PNF Data'!$B$2:$AO$3962,6,FALSE)=0,"TBC",VLOOKUP($B6,'PNF Data'!$B$2:$AO$3962,6,FALSE)),"")</calculatedColumnFormula>
    </tableColumn>
    <tableColumn id="9" xr3:uid="{DC4376F1-C6EA-4E49-A856-CB1129B4D2A8}" name="Value Est" dataDxfId="13">
      <calculatedColumnFormula>IFERROR(VLOOKUP($B6,'PNF Data'!$B$2:$AO$3962,7,FALSE),"")</calculatedColumnFormula>
    </tableColumn>
    <tableColumn id="10" xr3:uid="{28C3A95D-4AE0-4F7C-9142-EAF2B8E456ED}" name="Value_x000a_At the point _x000a_of Award for contract term (inc extension period)" dataDxfId="12">
      <calculatedColumnFormula>IF(U6="10. Contract management",I6,"TBC")</calculatedColumnFormula>
    </tableColumn>
    <tableColumn id="11" xr3:uid="{8D2ADF15-CCDC-40DF-AE46-6B5323B0689C}" name="Value Added Tax that cannot be recovered" dataDxfId="11"/>
    <tableColumn id="12" xr3:uid="{9B6D035A-C6F4-4212-A78A-1FEA82D47C85}" name="ITT ISSUE DATE" dataDxfId="10">
      <calculatedColumnFormula>IF(A6="A","N/A",IF(A6="E","TBC"))</calculatedColumnFormula>
    </tableColumn>
    <tableColumn id="13" xr3:uid="{EEA01860-8BBC-4FEC-85D9-CF17D3B1B934}" name="ITT ISSUE_x000a_(a) Actual_x000a_(f) Forecast " dataDxfId="9">
      <calculatedColumnFormula>IF(A6="A","a",IF(A6="E","TBC"))</calculatedColumnFormula>
    </tableColumn>
    <tableColumn id="14" xr3:uid="{57064064-BAB2-4F3C-9DCA-3A389BF1C7F2}" name="CONTRACT START DATE" dataDxfId="8">
      <calculatedColumnFormula>IFERROR(VLOOKUP($B6,'PNF Data'!$B$2:$AO$3962,10,FALSE),"")</calculatedColumnFormula>
    </tableColumn>
    <tableColumn id="15" xr3:uid="{FAFB9C20-B5D9-4B51-8B28-39ED9BF77D30}" name="CONTRACT DATE_x000a_(a) Actual_x000a_(f) Forecast" dataDxfId="7"/>
    <tableColumn id="16" xr3:uid="{24C8AD48-A97A-4EB9-97A3-D64DAE3283AD}" name="CONTRACT END DATE" dataDxfId="6">
      <calculatedColumnFormula>IFERROR(IF(VLOOKUP(B6,'PNF Data'!$B$2:$AO$3962,12,FALSE)=0,"TBC",VLOOKUP(B6,'PNF Data'!$B$2:$AO$3962,12,FALSE)),"")</calculatedColumnFormula>
    </tableColumn>
    <tableColumn id="17" xr3:uid="{4DF091B7-BF5B-4246-B081-0ACB0103F8DB}" name="Contract Party" dataDxfId="5"/>
    <tableColumn id="18" xr3:uid="{78982024-591C-490A-ADD6-0A7797B16374}" name="SUPPLIER" dataDxfId="4">
      <calculatedColumnFormula>IFERROR(IF(VLOOKUP($B6,'PNF Data'!$B$2:$AO$3962,13,FALSE)=0,"TBC",VLOOKUP($B6,'PNF Data'!$B$2:$AO$3962,13,FALSE)),"")</calculatedColumnFormula>
    </tableColumn>
    <tableColumn id="19" xr3:uid="{EB09352F-2675-4BCA-B39B-0FD9566431EE}" name="SUPPLIER TYPE_x000a_" dataDxfId="3">
      <calculatedColumnFormula>IFERROR(IF(VLOOKUP($B6,'PNF Data'!$B$2:$AO$3962,14,FALSE)=0,"TBC",VLOOKUP($B6,'PNF Data'!$B$2:$AO$3962,14,FALSE)),"")</calculatedColumnFormula>
    </tableColumn>
    <tableColumn id="20" xr3:uid="{E1A9F194-744B-44F0-B9FE-11319E650B9C}" name="Company/Charity Registration Number" dataDxfId="2">
      <calculatedColumnFormula>IFERROR(IF(VLOOKUP($B6,'PNF Data'!$B$2:$AO$3962,15,FALSE)=0,"TBC",VLOOKUP($B6,'PNF Data'!$B$2:$AO$3962,15,FALSE)),"")</calculatedColumnFormula>
    </tableColumn>
    <tableColumn id="21" xr3:uid="{D661B896-5CAE-4B5B-8A4C-47CDD47D1F06}" name="PROCUREMENT STAGE_x000a_" dataDxfId="1">
      <calculatedColumnFormula>IFERROR(VLOOKUP($B6,'PNF Data'!$B$2:$AO$3962,5,FALSE),"")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charlottespragg@norwich.gov.uk" TargetMode="External"/><Relationship Id="rId7" Type="http://schemas.openxmlformats.org/officeDocument/2006/relationships/hyperlink" Target="mailto:maxshearman@norwich.gov.uk" TargetMode="External"/><Relationship Id="rId2" Type="http://schemas.openxmlformats.org/officeDocument/2006/relationships/hyperlink" Target="mailto:tracywoods@norwich.gov.uk" TargetMode="External"/><Relationship Id="rId1" Type="http://schemas.openxmlformats.org/officeDocument/2006/relationships/hyperlink" Target="https://norwichcc.sharepoint.com/:x:/r/sites/Proc/Shared%20Documents/Contract%20allocation%20categories%202023-24%20v3.xlsx?d=we138747343a14aacae12165604312241&amp;csf=1&amp;web=1&amp;e=ML28bT" TargetMode="External"/><Relationship Id="rId6" Type="http://schemas.openxmlformats.org/officeDocument/2006/relationships/hyperlink" Target="mailto:yawtawiah@norwich.gov.uk" TargetMode="External"/><Relationship Id="rId5" Type="http://schemas.openxmlformats.org/officeDocument/2006/relationships/hyperlink" Target="mailto:danielleneal@norwich.gov.uk" TargetMode="External"/><Relationship Id="rId4" Type="http://schemas.openxmlformats.org/officeDocument/2006/relationships/hyperlink" Target="mailto:saracrowley@norwich.gov.uk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03FC1-754E-4573-AEEC-540EF0382461}">
  <sheetPr codeName="Sheet1"/>
  <dimension ref="A1:AE1048376"/>
  <sheetViews>
    <sheetView tabSelected="1" zoomScale="80" zoomScaleNormal="80" workbookViewId="0">
      <pane xSplit="2" ySplit="5" topLeftCell="G345" activePane="bottomRight" state="frozen"/>
      <selection pane="topRight" activeCell="C1" sqref="C1"/>
      <selection pane="bottomLeft" activeCell="A3" sqref="A3"/>
      <selection pane="bottomRight" activeCell="A5" sqref="A5:U385"/>
    </sheetView>
  </sheetViews>
  <sheetFormatPr defaultColWidth="9.140625" defaultRowHeight="12" x14ac:dyDescent="0.25"/>
  <cols>
    <col min="1" max="1" width="10.5703125" style="21" customWidth="1"/>
    <col min="2" max="2" width="19.140625" style="21" customWidth="1"/>
    <col min="3" max="3" width="20.28515625" style="21" customWidth="1"/>
    <col min="4" max="4" width="17.7109375" style="51" customWidth="1"/>
    <col min="5" max="5" width="26.42578125" style="21" customWidth="1"/>
    <col min="6" max="6" width="16.85546875" style="21" customWidth="1"/>
    <col min="7" max="7" width="19.7109375" style="21" customWidth="1"/>
    <col min="8" max="8" width="26.42578125" style="21" customWidth="1"/>
    <col min="9" max="9" width="12.7109375" style="128" customWidth="1"/>
    <col min="10" max="10" width="16.85546875" style="94" customWidth="1"/>
    <col min="11" max="11" width="45.7109375" style="113" customWidth="1"/>
    <col min="12" max="12" width="19" style="113" customWidth="1"/>
    <col min="13" max="13" width="16" style="113" customWidth="1"/>
    <col min="14" max="14" width="27.85546875" style="59" customWidth="1"/>
    <col min="15" max="15" width="16" style="113" customWidth="1"/>
    <col min="16" max="16" width="25.140625" style="59" customWidth="1"/>
    <col min="17" max="17" width="13.28515625" style="21" hidden="1" customWidth="1"/>
    <col min="18" max="18" width="21.42578125" style="21" customWidth="1"/>
    <col min="19" max="19" width="24.42578125" style="21" customWidth="1"/>
    <col min="20" max="20" width="40.7109375" style="21" customWidth="1"/>
    <col min="21" max="21" width="21.42578125" style="21" customWidth="1"/>
    <col min="22" max="16384" width="9.140625" style="21"/>
  </cols>
  <sheetData>
    <row r="1" spans="1:22" hidden="1" x14ac:dyDescent="0.2">
      <c r="A1" s="16"/>
      <c r="B1" s="16"/>
      <c r="C1" s="24"/>
      <c r="D1" s="50"/>
      <c r="E1" s="24"/>
      <c r="F1" s="24"/>
      <c r="G1" s="24" t="s">
        <v>1994</v>
      </c>
      <c r="H1" s="24"/>
      <c r="I1" s="110"/>
      <c r="J1" s="92"/>
      <c r="K1" s="93"/>
      <c r="L1" s="93"/>
      <c r="M1" s="93"/>
      <c r="N1" s="61"/>
      <c r="O1" s="93"/>
      <c r="P1" s="61"/>
      <c r="Q1" s="16"/>
      <c r="R1" s="24"/>
      <c r="S1" s="90"/>
      <c r="T1" s="52"/>
      <c r="U1" s="24"/>
    </row>
    <row r="2" spans="1:22" ht="84" hidden="1" x14ac:dyDescent="0.15">
      <c r="A2" s="24" t="s">
        <v>0</v>
      </c>
      <c r="B2" s="40" t="s">
        <v>1</v>
      </c>
      <c r="C2" s="21" t="s">
        <v>2</v>
      </c>
      <c r="D2" s="50" t="s">
        <v>3</v>
      </c>
      <c r="E2" s="21" t="s">
        <v>4</v>
      </c>
      <c r="F2" s="21" t="s">
        <v>4</v>
      </c>
      <c r="G2" s="21" t="s">
        <v>4</v>
      </c>
      <c r="H2" s="21" t="s">
        <v>4</v>
      </c>
      <c r="I2" s="125" t="s">
        <v>4</v>
      </c>
      <c r="J2" s="21" t="s">
        <v>4</v>
      </c>
      <c r="K2" s="95" t="s">
        <v>5</v>
      </c>
      <c r="L2" s="21" t="s">
        <v>4</v>
      </c>
      <c r="M2" s="21" t="s">
        <v>4</v>
      </c>
      <c r="N2" s="59" t="s">
        <v>4</v>
      </c>
      <c r="O2" s="96" t="s">
        <v>6</v>
      </c>
      <c r="P2" s="59" t="s">
        <v>4</v>
      </c>
      <c r="Q2" s="97"/>
      <c r="R2" s="21" t="s">
        <v>4</v>
      </c>
      <c r="S2" s="21" t="s">
        <v>4</v>
      </c>
      <c r="T2" s="21" t="s">
        <v>4</v>
      </c>
      <c r="U2" s="21" t="s">
        <v>4</v>
      </c>
    </row>
    <row r="3" spans="1:22" hidden="1" x14ac:dyDescent="0.15">
      <c r="D3" s="50"/>
      <c r="I3" s="26"/>
      <c r="J3" s="27" t="s">
        <v>57</v>
      </c>
      <c r="K3" s="95"/>
      <c r="L3" s="21"/>
      <c r="M3" s="21"/>
      <c r="O3" s="96"/>
    </row>
    <row r="4" spans="1:22" hidden="1" x14ac:dyDescent="0.2">
      <c r="C4" s="21" t="s">
        <v>1994</v>
      </c>
      <c r="D4" s="50" t="s">
        <v>1994</v>
      </c>
      <c r="E4" s="21" t="s">
        <v>1994</v>
      </c>
      <c r="F4" s="21" t="s">
        <v>1994</v>
      </c>
      <c r="G4" s="21" t="s">
        <v>1994</v>
      </c>
      <c r="H4" s="21" t="s">
        <v>1994</v>
      </c>
      <c r="I4" s="128" t="s">
        <v>1994</v>
      </c>
      <c r="J4" s="94" t="b">
        <v>0</v>
      </c>
      <c r="K4" s="95"/>
      <c r="L4" s="93" t="b">
        <v>0</v>
      </c>
      <c r="M4" s="93" t="b">
        <v>0</v>
      </c>
      <c r="N4" s="59" t="s">
        <v>1994</v>
      </c>
      <c r="O4" s="93" t="b">
        <v>0</v>
      </c>
      <c r="P4" s="59" t="s">
        <v>1994</v>
      </c>
      <c r="Q4" s="59"/>
      <c r="R4" s="21" t="s">
        <v>1994</v>
      </c>
      <c r="S4" s="90" t="s">
        <v>1994</v>
      </c>
      <c r="T4" s="53" t="s">
        <v>1994</v>
      </c>
      <c r="U4" s="21" t="s">
        <v>1994</v>
      </c>
    </row>
    <row r="5" spans="1:22" ht="71.45" customHeight="1" x14ac:dyDescent="0.25">
      <c r="A5" s="145" t="s">
        <v>7</v>
      </c>
      <c r="B5" s="146" t="s">
        <v>8</v>
      </c>
      <c r="C5" s="147" t="s">
        <v>9</v>
      </c>
      <c r="D5" s="147" t="s">
        <v>10</v>
      </c>
      <c r="E5" s="147" t="s">
        <v>11</v>
      </c>
      <c r="F5" s="147" t="s">
        <v>12</v>
      </c>
      <c r="G5" s="147" t="s">
        <v>13</v>
      </c>
      <c r="H5" s="147" t="s">
        <v>14</v>
      </c>
      <c r="I5" s="148" t="s">
        <v>15</v>
      </c>
      <c r="J5" s="149" t="s">
        <v>16</v>
      </c>
      <c r="K5" s="150" t="s">
        <v>17</v>
      </c>
      <c r="L5" s="151" t="s">
        <v>18</v>
      </c>
      <c r="M5" s="151" t="s">
        <v>19</v>
      </c>
      <c r="N5" s="152" t="s">
        <v>20</v>
      </c>
      <c r="O5" s="151" t="s">
        <v>21</v>
      </c>
      <c r="P5" s="152" t="s">
        <v>22</v>
      </c>
      <c r="Q5" s="153" t="s">
        <v>23</v>
      </c>
      <c r="R5" s="147" t="s">
        <v>24</v>
      </c>
      <c r="S5" s="147" t="s">
        <v>25</v>
      </c>
      <c r="T5" s="147" t="s">
        <v>26</v>
      </c>
      <c r="U5" s="154" t="s">
        <v>1993</v>
      </c>
    </row>
    <row r="6" spans="1:22" ht="24" customHeight="1" x14ac:dyDescent="0.25">
      <c r="A6" s="114" t="s">
        <v>30</v>
      </c>
      <c r="B6" s="91" t="s">
        <v>31</v>
      </c>
      <c r="C6" s="16" t="s">
        <v>32</v>
      </c>
      <c r="D6" s="38" t="s">
        <v>33</v>
      </c>
      <c r="E6" s="16" t="s">
        <v>34</v>
      </c>
      <c r="F6" s="16" t="s">
        <v>35</v>
      </c>
      <c r="G6" s="16" t="s">
        <v>36</v>
      </c>
      <c r="H6" s="16" t="s">
        <v>37</v>
      </c>
      <c r="I6" s="26">
        <v>5738000</v>
      </c>
      <c r="J6" s="27">
        <v>3130000</v>
      </c>
      <c r="K6" s="98">
        <v>0</v>
      </c>
      <c r="L6" s="93" t="s">
        <v>70</v>
      </c>
      <c r="M6" s="93" t="s">
        <v>38</v>
      </c>
      <c r="N6" s="11">
        <v>44287</v>
      </c>
      <c r="O6" s="93" t="s">
        <v>38</v>
      </c>
      <c r="P6" s="30">
        <v>46477</v>
      </c>
      <c r="Q6" s="59"/>
      <c r="R6" s="16" t="s">
        <v>39</v>
      </c>
      <c r="S6" s="16" t="s">
        <v>40</v>
      </c>
      <c r="T6" s="32" t="s">
        <v>41</v>
      </c>
      <c r="U6" s="37" t="s">
        <v>42</v>
      </c>
      <c r="V6" s="21" t="e">
        <v>#REF!</v>
      </c>
    </row>
    <row r="7" spans="1:22" ht="36" customHeight="1" x14ac:dyDescent="0.25">
      <c r="A7" s="114" t="s">
        <v>30</v>
      </c>
      <c r="B7" s="16">
        <v>68</v>
      </c>
      <c r="C7" s="16" t="s">
        <v>51</v>
      </c>
      <c r="D7" s="38" t="s">
        <v>110</v>
      </c>
      <c r="E7" s="16" t="s">
        <v>52</v>
      </c>
      <c r="F7" s="16" t="s">
        <v>53</v>
      </c>
      <c r="G7" s="16" t="s">
        <v>54</v>
      </c>
      <c r="H7" s="16" t="s">
        <v>55</v>
      </c>
      <c r="I7" s="26">
        <v>180000</v>
      </c>
      <c r="J7" s="27">
        <v>4050000</v>
      </c>
      <c r="K7" s="98">
        <v>0</v>
      </c>
      <c r="L7" s="93" t="s">
        <v>70</v>
      </c>
      <c r="M7" s="93" t="s">
        <v>38</v>
      </c>
      <c r="N7" s="11">
        <v>40732</v>
      </c>
      <c r="O7" s="93" t="s">
        <v>38</v>
      </c>
      <c r="P7" s="11">
        <v>46210</v>
      </c>
      <c r="Q7" s="11"/>
      <c r="R7" s="16" t="s">
        <v>56</v>
      </c>
      <c r="S7" s="16" t="s">
        <v>57</v>
      </c>
      <c r="T7" s="32" t="s">
        <v>57</v>
      </c>
      <c r="U7" s="37" t="s">
        <v>58</v>
      </c>
      <c r="V7" s="21" t="e">
        <v>#REF!</v>
      </c>
    </row>
    <row r="8" spans="1:22" ht="36" customHeight="1" x14ac:dyDescent="0.25">
      <c r="A8" s="114" t="s">
        <v>30</v>
      </c>
      <c r="B8" s="13">
        <v>9059</v>
      </c>
      <c r="C8" s="22" t="s">
        <v>62</v>
      </c>
      <c r="D8" s="38" t="s">
        <v>88</v>
      </c>
      <c r="E8" s="16" t="s">
        <v>63</v>
      </c>
      <c r="F8" s="16" t="s">
        <v>64</v>
      </c>
      <c r="G8" s="16" t="s">
        <v>65</v>
      </c>
      <c r="H8" s="16" t="s">
        <v>66</v>
      </c>
      <c r="I8" s="26">
        <v>600000</v>
      </c>
      <c r="J8" s="27">
        <v>586000</v>
      </c>
      <c r="K8" s="98">
        <v>0</v>
      </c>
      <c r="L8" s="63">
        <v>41124</v>
      </c>
      <c r="M8" s="63" t="s">
        <v>38</v>
      </c>
      <c r="N8" s="11">
        <v>41341</v>
      </c>
      <c r="O8" s="93" t="s">
        <v>38</v>
      </c>
      <c r="P8" s="11">
        <v>47184</v>
      </c>
      <c r="Q8" s="11"/>
      <c r="R8" s="16" t="s">
        <v>67</v>
      </c>
      <c r="S8" s="16" t="s">
        <v>57</v>
      </c>
      <c r="T8" s="54" t="s">
        <v>68</v>
      </c>
      <c r="U8" s="37" t="s">
        <v>58</v>
      </c>
      <c r="V8" s="21" t="e">
        <v>#REF!</v>
      </c>
    </row>
    <row r="9" spans="1:22" ht="36" customHeight="1" x14ac:dyDescent="0.25">
      <c r="A9" s="114" t="s">
        <v>30</v>
      </c>
      <c r="B9" s="13">
        <v>9083</v>
      </c>
      <c r="C9" s="16" t="s">
        <v>51</v>
      </c>
      <c r="D9" s="38" t="s">
        <v>110</v>
      </c>
      <c r="E9" s="16" t="s">
        <v>71</v>
      </c>
      <c r="F9" s="16" t="s">
        <v>72</v>
      </c>
      <c r="G9" s="16" t="s">
        <v>73</v>
      </c>
      <c r="H9" s="16" t="s">
        <v>74</v>
      </c>
      <c r="I9" s="26">
        <v>17000000</v>
      </c>
      <c r="J9" s="27">
        <v>45600000</v>
      </c>
      <c r="K9" s="98">
        <v>0</v>
      </c>
      <c r="L9" s="93" t="s">
        <v>70</v>
      </c>
      <c r="M9" s="93" t="s">
        <v>38</v>
      </c>
      <c r="N9" s="11">
        <v>40932</v>
      </c>
      <c r="O9" s="93" t="s">
        <v>38</v>
      </c>
      <c r="P9" s="11">
        <v>47938</v>
      </c>
      <c r="Q9" s="11"/>
      <c r="R9" s="16" t="s">
        <v>75</v>
      </c>
      <c r="S9" s="16" t="s">
        <v>40</v>
      </c>
      <c r="T9" s="54" t="s">
        <v>76</v>
      </c>
      <c r="U9" s="37" t="s">
        <v>42</v>
      </c>
      <c r="V9" s="21" t="e">
        <v>#REF!</v>
      </c>
    </row>
    <row r="10" spans="1:22" ht="32.1" customHeight="1" x14ac:dyDescent="0.25">
      <c r="A10" s="114" t="s">
        <v>30</v>
      </c>
      <c r="B10" s="12">
        <v>9298</v>
      </c>
      <c r="C10" s="16" t="s">
        <v>79</v>
      </c>
      <c r="D10" s="38" t="s">
        <v>33</v>
      </c>
      <c r="E10" s="16" t="s">
        <v>80</v>
      </c>
      <c r="F10" s="16" t="s">
        <v>35</v>
      </c>
      <c r="G10" s="16" t="s">
        <v>81</v>
      </c>
      <c r="H10" s="16" t="s">
        <v>82</v>
      </c>
      <c r="I10" s="26">
        <v>125000</v>
      </c>
      <c r="J10" s="27">
        <v>385000</v>
      </c>
      <c r="K10" s="98">
        <v>0</v>
      </c>
      <c r="L10" s="93" t="s">
        <v>70</v>
      </c>
      <c r="M10" s="93" t="s">
        <v>38</v>
      </c>
      <c r="N10" s="11">
        <v>41984</v>
      </c>
      <c r="O10" s="93" t="s">
        <v>38</v>
      </c>
      <c r="P10" s="11">
        <v>45971</v>
      </c>
      <c r="Q10" s="11"/>
      <c r="R10" s="16" t="s">
        <v>83</v>
      </c>
      <c r="S10" s="16" t="s">
        <v>40</v>
      </c>
      <c r="T10" s="54" t="s">
        <v>84</v>
      </c>
      <c r="U10" s="37" t="s">
        <v>58</v>
      </c>
      <c r="V10" s="21" t="e">
        <v>#REF!</v>
      </c>
    </row>
    <row r="11" spans="1:22" ht="36" customHeight="1" x14ac:dyDescent="0.25">
      <c r="A11" s="114" t="s">
        <v>30</v>
      </c>
      <c r="B11" s="13">
        <v>9327</v>
      </c>
      <c r="C11" s="16" t="s">
        <v>87</v>
      </c>
      <c r="D11" s="38" t="s">
        <v>88</v>
      </c>
      <c r="E11" s="16" t="s">
        <v>89</v>
      </c>
      <c r="F11" s="16" t="s">
        <v>53</v>
      </c>
      <c r="G11" s="16" t="s">
        <v>54</v>
      </c>
      <c r="H11" s="16" t="s">
        <v>55</v>
      </c>
      <c r="I11" s="26">
        <v>800000</v>
      </c>
      <c r="J11" s="27">
        <v>6396000</v>
      </c>
      <c r="K11" s="98">
        <v>0</v>
      </c>
      <c r="L11" s="93" t="s">
        <v>70</v>
      </c>
      <c r="M11" s="93" t="s">
        <v>38</v>
      </c>
      <c r="N11" s="11">
        <v>39648</v>
      </c>
      <c r="O11" s="93" t="s">
        <v>38</v>
      </c>
      <c r="P11" s="11">
        <v>47208</v>
      </c>
      <c r="Q11" s="11"/>
      <c r="R11" s="16" t="s">
        <v>90</v>
      </c>
      <c r="S11" s="16" t="s">
        <v>57</v>
      </c>
      <c r="T11" s="32" t="s">
        <v>57</v>
      </c>
      <c r="U11" s="37" t="s">
        <v>58</v>
      </c>
      <c r="V11" s="21" t="e">
        <v>#REF!</v>
      </c>
    </row>
    <row r="12" spans="1:22" ht="63" customHeight="1" x14ac:dyDescent="0.25">
      <c r="A12" s="114" t="s">
        <v>92</v>
      </c>
      <c r="B12" s="13">
        <v>9560</v>
      </c>
      <c r="C12" s="16" t="s">
        <v>93</v>
      </c>
      <c r="D12" s="38" t="s">
        <v>33</v>
      </c>
      <c r="E12" s="16" t="s">
        <v>94</v>
      </c>
      <c r="F12" s="16" t="s">
        <v>35</v>
      </c>
      <c r="G12" s="16" t="s">
        <v>95</v>
      </c>
      <c r="H12" s="16" t="s">
        <v>96</v>
      </c>
      <c r="I12" s="26">
        <v>1100000</v>
      </c>
      <c r="J12" s="27" t="s">
        <v>57</v>
      </c>
      <c r="K12" s="98">
        <v>0</v>
      </c>
      <c r="L12" s="93" t="s">
        <v>57</v>
      </c>
      <c r="M12" s="93" t="s">
        <v>57</v>
      </c>
      <c r="N12" s="11">
        <v>44081</v>
      </c>
      <c r="O12" s="93" t="s">
        <v>97</v>
      </c>
      <c r="P12" s="11" t="s">
        <v>57</v>
      </c>
      <c r="Q12" s="11"/>
      <c r="R12" s="16" t="s">
        <v>57</v>
      </c>
      <c r="S12" s="16" t="s">
        <v>57</v>
      </c>
      <c r="T12" s="32" t="s">
        <v>57</v>
      </c>
      <c r="U12" s="37" t="s">
        <v>98</v>
      </c>
      <c r="V12" s="21" t="e">
        <v>#REF!</v>
      </c>
    </row>
    <row r="13" spans="1:22" ht="72" customHeight="1" x14ac:dyDescent="0.25">
      <c r="A13" s="114" t="s">
        <v>30</v>
      </c>
      <c r="B13" s="13">
        <v>9720</v>
      </c>
      <c r="C13" s="16" t="s">
        <v>100</v>
      </c>
      <c r="D13" s="38" t="s">
        <v>88</v>
      </c>
      <c r="E13" s="16" t="s">
        <v>101</v>
      </c>
      <c r="F13" s="16" t="s">
        <v>102</v>
      </c>
      <c r="G13" s="16" t="s">
        <v>103</v>
      </c>
      <c r="H13" s="16" t="s">
        <v>66</v>
      </c>
      <c r="I13" s="26">
        <v>480000</v>
      </c>
      <c r="J13" s="27">
        <v>410793</v>
      </c>
      <c r="K13" s="98">
        <v>0</v>
      </c>
      <c r="L13" s="93" t="s">
        <v>70</v>
      </c>
      <c r="M13" s="93" t="s">
        <v>38</v>
      </c>
      <c r="N13" s="11">
        <v>43493</v>
      </c>
      <c r="O13" s="93" t="s">
        <v>38</v>
      </c>
      <c r="P13" s="11">
        <v>46234</v>
      </c>
      <c r="Q13" s="11"/>
      <c r="R13" s="16" t="s">
        <v>104</v>
      </c>
      <c r="S13" s="16" t="s">
        <v>40</v>
      </c>
      <c r="T13" s="16">
        <v>9475861</v>
      </c>
      <c r="U13" s="37" t="s">
        <v>42</v>
      </c>
      <c r="V13" s="21" t="e">
        <v>#REF!</v>
      </c>
    </row>
    <row r="14" spans="1:22" ht="32.1" customHeight="1" x14ac:dyDescent="0.2">
      <c r="A14" s="114" t="s">
        <v>30</v>
      </c>
      <c r="B14" s="13">
        <v>9726</v>
      </c>
      <c r="C14" s="16" t="s">
        <v>79</v>
      </c>
      <c r="D14" s="38" t="s">
        <v>33</v>
      </c>
      <c r="E14" s="16" t="s">
        <v>105</v>
      </c>
      <c r="F14" s="16" t="s">
        <v>35</v>
      </c>
      <c r="G14" s="16" t="s">
        <v>81</v>
      </c>
      <c r="H14" s="16" t="s">
        <v>106</v>
      </c>
      <c r="I14" s="26">
        <v>100000</v>
      </c>
      <c r="J14" s="27">
        <v>100000</v>
      </c>
      <c r="K14" s="98">
        <v>0</v>
      </c>
      <c r="L14" s="93" t="s">
        <v>70</v>
      </c>
      <c r="M14" s="93" t="s">
        <v>38</v>
      </c>
      <c r="N14" s="11">
        <v>43312</v>
      </c>
      <c r="O14" s="93" t="s">
        <v>38</v>
      </c>
      <c r="P14" s="11">
        <v>46022</v>
      </c>
      <c r="Q14" s="11"/>
      <c r="R14" s="16" t="s">
        <v>107</v>
      </c>
      <c r="S14" s="16" t="s">
        <v>40</v>
      </c>
      <c r="T14" s="57" t="s">
        <v>108</v>
      </c>
      <c r="U14" s="37" t="s">
        <v>58</v>
      </c>
      <c r="V14" s="21" t="e">
        <v>#REF!</v>
      </c>
    </row>
    <row r="15" spans="1:22" ht="84" customHeight="1" x14ac:dyDescent="0.25">
      <c r="A15" s="114" t="s">
        <v>30</v>
      </c>
      <c r="B15" s="16">
        <v>9790</v>
      </c>
      <c r="C15" s="22" t="s">
        <v>51</v>
      </c>
      <c r="D15" s="38" t="s">
        <v>110</v>
      </c>
      <c r="E15" s="16" t="s">
        <v>111</v>
      </c>
      <c r="F15" s="16" t="s">
        <v>102</v>
      </c>
      <c r="G15" s="22" t="s">
        <v>103</v>
      </c>
      <c r="H15" s="16" t="s">
        <v>112</v>
      </c>
      <c r="I15" s="99">
        <v>22000</v>
      </c>
      <c r="J15" s="100">
        <v>104737</v>
      </c>
      <c r="K15" s="101">
        <v>0</v>
      </c>
      <c r="L15" s="93" t="s">
        <v>70</v>
      </c>
      <c r="M15" s="93" t="s">
        <v>38</v>
      </c>
      <c r="N15" s="11">
        <v>43253</v>
      </c>
      <c r="O15" s="117" t="s">
        <v>38</v>
      </c>
      <c r="P15" s="11">
        <v>46295</v>
      </c>
      <c r="Q15" s="11"/>
      <c r="R15" s="16" t="s">
        <v>113</v>
      </c>
      <c r="S15" s="16" t="s">
        <v>114</v>
      </c>
      <c r="T15" s="32">
        <v>3295353</v>
      </c>
      <c r="U15" s="37" t="s">
        <v>58</v>
      </c>
      <c r="V15" s="21" t="e">
        <v>#REF!</v>
      </c>
    </row>
    <row r="16" spans="1:22" ht="93" customHeight="1" x14ac:dyDescent="0.25">
      <c r="A16" s="114" t="s">
        <v>30</v>
      </c>
      <c r="B16" s="13">
        <v>9793</v>
      </c>
      <c r="C16" s="22" t="s">
        <v>87</v>
      </c>
      <c r="D16" s="38" t="s">
        <v>88</v>
      </c>
      <c r="E16" s="16" t="s">
        <v>116</v>
      </c>
      <c r="F16" s="16" t="s">
        <v>53</v>
      </c>
      <c r="G16" s="16" t="s">
        <v>54</v>
      </c>
      <c r="H16" s="16" t="s">
        <v>66</v>
      </c>
      <c r="I16" s="102">
        <v>3600000</v>
      </c>
      <c r="J16" s="103">
        <v>4100000</v>
      </c>
      <c r="K16" s="98">
        <v>0</v>
      </c>
      <c r="L16" s="63">
        <v>43535</v>
      </c>
      <c r="M16" s="93" t="s">
        <v>38</v>
      </c>
      <c r="N16" s="11">
        <v>43739</v>
      </c>
      <c r="O16" s="93" t="s">
        <v>38</v>
      </c>
      <c r="P16" s="11">
        <v>46112</v>
      </c>
      <c r="Q16" s="11"/>
      <c r="R16" s="16" t="s">
        <v>117</v>
      </c>
      <c r="S16" s="16" t="s">
        <v>114</v>
      </c>
      <c r="T16" s="32">
        <v>2760731</v>
      </c>
      <c r="U16" s="37" t="s">
        <v>58</v>
      </c>
      <c r="V16" s="21" t="e">
        <v>#REF!</v>
      </c>
    </row>
    <row r="17" spans="1:22" ht="48" customHeight="1" x14ac:dyDescent="0.25">
      <c r="A17" s="114" t="s">
        <v>30</v>
      </c>
      <c r="B17" s="13">
        <v>9832</v>
      </c>
      <c r="C17" s="22" t="s">
        <v>32</v>
      </c>
      <c r="D17" s="38" t="s">
        <v>33</v>
      </c>
      <c r="E17" s="16" t="s">
        <v>121</v>
      </c>
      <c r="F17" s="16" t="s">
        <v>102</v>
      </c>
      <c r="G17" s="16" t="s">
        <v>103</v>
      </c>
      <c r="H17" s="16" t="s">
        <v>106</v>
      </c>
      <c r="I17" s="26">
        <v>70000</v>
      </c>
      <c r="J17" s="27">
        <v>86888.52</v>
      </c>
      <c r="K17" s="98">
        <v>0</v>
      </c>
      <c r="L17" s="93" t="s">
        <v>70</v>
      </c>
      <c r="M17" s="93" t="s">
        <v>38</v>
      </c>
      <c r="N17" s="11">
        <v>43707</v>
      </c>
      <c r="O17" s="93" t="s">
        <v>38</v>
      </c>
      <c r="P17" s="11">
        <v>45898</v>
      </c>
      <c r="Q17" s="11"/>
      <c r="R17" s="16" t="s">
        <v>122</v>
      </c>
      <c r="S17" s="16" t="s">
        <v>114</v>
      </c>
      <c r="T17" s="32">
        <v>6999425</v>
      </c>
      <c r="U17" s="37" t="s">
        <v>58</v>
      </c>
      <c r="V17" s="21" t="e">
        <v>#REF!</v>
      </c>
    </row>
    <row r="18" spans="1:22" ht="60" customHeight="1" x14ac:dyDescent="0.25">
      <c r="A18" s="114" t="s">
        <v>30</v>
      </c>
      <c r="B18" s="22">
        <v>9878</v>
      </c>
      <c r="C18" s="16" t="s">
        <v>79</v>
      </c>
      <c r="D18" s="38" t="s">
        <v>33</v>
      </c>
      <c r="E18" s="16" t="s">
        <v>123</v>
      </c>
      <c r="F18" s="16" t="s">
        <v>102</v>
      </c>
      <c r="G18" s="22" t="s">
        <v>103</v>
      </c>
      <c r="H18" s="16" t="s">
        <v>106</v>
      </c>
      <c r="I18" s="99">
        <v>13000</v>
      </c>
      <c r="J18" s="100">
        <v>13000</v>
      </c>
      <c r="K18" s="98">
        <v>0</v>
      </c>
      <c r="L18" s="93" t="s">
        <v>70</v>
      </c>
      <c r="M18" s="93" t="s">
        <v>38</v>
      </c>
      <c r="N18" s="11">
        <v>43862</v>
      </c>
      <c r="O18" s="117" t="s">
        <v>38</v>
      </c>
      <c r="P18" s="11">
        <v>46053</v>
      </c>
      <c r="Q18" s="11"/>
      <c r="R18" s="22" t="s">
        <v>124</v>
      </c>
      <c r="S18" s="16" t="s">
        <v>125</v>
      </c>
      <c r="T18" s="32">
        <v>5845701</v>
      </c>
      <c r="U18" s="37" t="s">
        <v>58</v>
      </c>
      <c r="V18" s="21" t="e">
        <v>#REF!</v>
      </c>
    </row>
    <row r="19" spans="1:22" ht="24" customHeight="1" x14ac:dyDescent="0.25">
      <c r="A19" s="114" t="s">
        <v>30</v>
      </c>
      <c r="B19" s="13">
        <v>9879</v>
      </c>
      <c r="C19" s="16" t="s">
        <v>51</v>
      </c>
      <c r="D19" s="38" t="s">
        <v>110</v>
      </c>
      <c r="E19" s="16" t="s">
        <v>126</v>
      </c>
      <c r="F19" s="16" t="s">
        <v>35</v>
      </c>
      <c r="G19" s="16" t="s">
        <v>127</v>
      </c>
      <c r="H19" s="16" t="s">
        <v>66</v>
      </c>
      <c r="I19" s="26">
        <v>800000</v>
      </c>
      <c r="J19" s="27">
        <v>1112000</v>
      </c>
      <c r="K19" s="98">
        <v>0</v>
      </c>
      <c r="L19" s="63">
        <v>44705</v>
      </c>
      <c r="M19" s="93" t="s">
        <v>38</v>
      </c>
      <c r="N19" s="11">
        <v>44834</v>
      </c>
      <c r="O19" s="93" t="s">
        <v>38</v>
      </c>
      <c r="P19" s="11">
        <v>46295</v>
      </c>
      <c r="Q19" s="11"/>
      <c r="R19" s="16" t="s">
        <v>128</v>
      </c>
      <c r="S19" s="16" t="s">
        <v>40</v>
      </c>
      <c r="T19" s="32" t="s">
        <v>129</v>
      </c>
      <c r="U19" s="37" t="s">
        <v>58</v>
      </c>
      <c r="V19" s="21" t="e">
        <v>#REF!</v>
      </c>
    </row>
    <row r="20" spans="1:22" ht="42.75" customHeight="1" x14ac:dyDescent="0.25">
      <c r="A20" s="114" t="s">
        <v>30</v>
      </c>
      <c r="B20" s="13">
        <v>9896</v>
      </c>
      <c r="C20" s="16" t="s">
        <v>79</v>
      </c>
      <c r="D20" s="38" t="s">
        <v>33</v>
      </c>
      <c r="E20" s="16" t="s">
        <v>130</v>
      </c>
      <c r="F20" s="16" t="s">
        <v>35</v>
      </c>
      <c r="G20" s="16" t="s">
        <v>81</v>
      </c>
      <c r="H20" s="16" t="s">
        <v>106</v>
      </c>
      <c r="I20" s="26">
        <v>600000</v>
      </c>
      <c r="J20" s="27">
        <v>600000</v>
      </c>
      <c r="K20" s="98">
        <v>0</v>
      </c>
      <c r="L20" s="93" t="s">
        <v>70</v>
      </c>
      <c r="M20" s="93" t="s">
        <v>38</v>
      </c>
      <c r="N20" s="11">
        <v>44652</v>
      </c>
      <c r="O20" s="93" t="s">
        <v>97</v>
      </c>
      <c r="P20" s="104">
        <v>45961</v>
      </c>
      <c r="Q20" s="11"/>
      <c r="R20" s="16" t="s">
        <v>131</v>
      </c>
      <c r="S20" s="16" t="s">
        <v>40</v>
      </c>
      <c r="T20" s="32" t="s">
        <v>132</v>
      </c>
      <c r="U20" s="37" t="s">
        <v>58</v>
      </c>
      <c r="V20" s="21" t="e">
        <v>#REF!</v>
      </c>
    </row>
    <row r="21" spans="1:22" ht="36" customHeight="1" x14ac:dyDescent="0.25">
      <c r="A21" s="114" t="s">
        <v>30</v>
      </c>
      <c r="B21" s="13">
        <v>9924</v>
      </c>
      <c r="C21" s="22" t="s">
        <v>32</v>
      </c>
      <c r="D21" s="38" t="s">
        <v>33</v>
      </c>
      <c r="E21" s="16" t="s">
        <v>133</v>
      </c>
      <c r="F21" s="16" t="s">
        <v>102</v>
      </c>
      <c r="G21" s="16" t="s">
        <v>103</v>
      </c>
      <c r="H21" s="16" t="s">
        <v>134</v>
      </c>
      <c r="I21" s="26">
        <v>422000</v>
      </c>
      <c r="J21" s="27">
        <v>422000</v>
      </c>
      <c r="K21" s="98">
        <v>0</v>
      </c>
      <c r="L21" s="93" t="s">
        <v>70</v>
      </c>
      <c r="M21" s="93" t="s">
        <v>38</v>
      </c>
      <c r="N21" s="11">
        <v>43995</v>
      </c>
      <c r="O21" s="93" t="s">
        <v>38</v>
      </c>
      <c r="P21" s="11">
        <v>45808</v>
      </c>
      <c r="Q21" s="11"/>
      <c r="R21" s="41" t="s">
        <v>135</v>
      </c>
      <c r="S21" s="16" t="s">
        <v>57</v>
      </c>
      <c r="T21" s="32" t="s">
        <v>57</v>
      </c>
      <c r="U21" s="37" t="s">
        <v>58</v>
      </c>
      <c r="V21" s="21" t="e">
        <v>#REF!</v>
      </c>
    </row>
    <row r="22" spans="1:22" ht="36" customHeight="1" x14ac:dyDescent="0.25">
      <c r="A22" s="114" t="s">
        <v>30</v>
      </c>
      <c r="B22" s="13">
        <v>9942</v>
      </c>
      <c r="C22" s="22" t="s">
        <v>32</v>
      </c>
      <c r="D22" s="38" t="s">
        <v>33</v>
      </c>
      <c r="E22" s="16" t="s">
        <v>137</v>
      </c>
      <c r="F22" s="16" t="s">
        <v>102</v>
      </c>
      <c r="G22" s="16" t="s">
        <v>103</v>
      </c>
      <c r="H22" s="16" t="s">
        <v>106</v>
      </c>
      <c r="I22" s="26">
        <v>800000</v>
      </c>
      <c r="J22" s="27">
        <v>570000</v>
      </c>
      <c r="K22" s="98">
        <v>0</v>
      </c>
      <c r="L22" s="93" t="s">
        <v>70</v>
      </c>
      <c r="M22" s="93" t="s">
        <v>38</v>
      </c>
      <c r="N22" s="11">
        <v>44287</v>
      </c>
      <c r="O22" s="93" t="s">
        <v>38</v>
      </c>
      <c r="P22" s="11">
        <v>46112</v>
      </c>
      <c r="Q22" s="11"/>
      <c r="R22" s="16" t="s">
        <v>138</v>
      </c>
      <c r="S22" s="16" t="s">
        <v>40</v>
      </c>
      <c r="T22" s="54" t="s">
        <v>139</v>
      </c>
      <c r="U22" s="37" t="s">
        <v>58</v>
      </c>
      <c r="V22" s="21" t="e">
        <v>#REF!</v>
      </c>
    </row>
    <row r="23" spans="1:22" ht="24" customHeight="1" x14ac:dyDescent="0.25">
      <c r="A23" s="114" t="s">
        <v>92</v>
      </c>
      <c r="B23" s="13">
        <v>9945</v>
      </c>
      <c r="C23" s="16" t="s">
        <v>100</v>
      </c>
      <c r="D23" s="38" t="s">
        <v>88</v>
      </c>
      <c r="E23" s="16" t="s">
        <v>140</v>
      </c>
      <c r="F23" s="16" t="s">
        <v>141</v>
      </c>
      <c r="G23" s="16" t="s">
        <v>142</v>
      </c>
      <c r="H23" s="16" t="s">
        <v>66</v>
      </c>
      <c r="I23" s="26">
        <v>2500000</v>
      </c>
      <c r="J23" s="27" t="s">
        <v>57</v>
      </c>
      <c r="K23" s="98" t="s">
        <v>143</v>
      </c>
      <c r="L23" s="93" t="s">
        <v>57</v>
      </c>
      <c r="M23" s="93" t="s">
        <v>57</v>
      </c>
      <c r="N23" s="11" t="s">
        <v>57</v>
      </c>
      <c r="O23" s="93" t="s">
        <v>97</v>
      </c>
      <c r="P23" s="11" t="s">
        <v>57</v>
      </c>
      <c r="Q23" s="11"/>
      <c r="R23" s="16" t="s">
        <v>57</v>
      </c>
      <c r="S23" s="16" t="s">
        <v>57</v>
      </c>
      <c r="T23" s="32" t="s">
        <v>57</v>
      </c>
      <c r="U23" s="37" t="s">
        <v>144</v>
      </c>
      <c r="V23" s="21" t="e">
        <v>#REF!</v>
      </c>
    </row>
    <row r="24" spans="1:22" ht="32.1" customHeight="1" x14ac:dyDescent="0.25">
      <c r="A24" s="114" t="s">
        <v>30</v>
      </c>
      <c r="B24" s="15">
        <v>9959.2000000000007</v>
      </c>
      <c r="C24" s="16" t="s">
        <v>147</v>
      </c>
      <c r="D24" s="38" t="s">
        <v>33</v>
      </c>
      <c r="E24" s="16" t="s">
        <v>148</v>
      </c>
      <c r="F24" s="16" t="s">
        <v>35</v>
      </c>
      <c r="G24" s="16" t="s">
        <v>149</v>
      </c>
      <c r="H24" s="16" t="s">
        <v>150</v>
      </c>
      <c r="I24" s="26">
        <v>700000</v>
      </c>
      <c r="J24" s="27">
        <v>7000000</v>
      </c>
      <c r="K24" s="98">
        <v>0</v>
      </c>
      <c r="L24" s="93" t="s">
        <v>70</v>
      </c>
      <c r="M24" s="93" t="s">
        <v>38</v>
      </c>
      <c r="N24" s="11">
        <v>45017</v>
      </c>
      <c r="O24" s="93" t="s">
        <v>38</v>
      </c>
      <c r="P24" s="11">
        <v>48669</v>
      </c>
      <c r="Q24" s="11"/>
      <c r="R24" s="16" t="s">
        <v>151</v>
      </c>
      <c r="S24" s="16" t="s">
        <v>152</v>
      </c>
      <c r="T24" s="32" t="s">
        <v>70</v>
      </c>
      <c r="U24" s="37" t="s">
        <v>58</v>
      </c>
      <c r="V24" s="21" t="e">
        <v>#REF!</v>
      </c>
    </row>
    <row r="25" spans="1:22" ht="39" customHeight="1" x14ac:dyDescent="0.25">
      <c r="A25" s="114" t="s">
        <v>30</v>
      </c>
      <c r="B25" s="13">
        <v>9967</v>
      </c>
      <c r="C25" s="16" t="s">
        <v>147</v>
      </c>
      <c r="D25" s="38" t="s">
        <v>33</v>
      </c>
      <c r="E25" s="16" t="s">
        <v>153</v>
      </c>
      <c r="F25" s="16" t="s">
        <v>102</v>
      </c>
      <c r="G25" s="16" t="s">
        <v>103</v>
      </c>
      <c r="H25" s="16" t="s">
        <v>106</v>
      </c>
      <c r="I25" s="26">
        <v>67100</v>
      </c>
      <c r="J25" s="27">
        <v>67100</v>
      </c>
      <c r="K25" s="98">
        <v>0</v>
      </c>
      <c r="L25" s="93" t="s">
        <v>70</v>
      </c>
      <c r="M25" s="93" t="s">
        <v>38</v>
      </c>
      <c r="N25" s="11">
        <v>44552</v>
      </c>
      <c r="O25" s="63" t="s">
        <v>38</v>
      </c>
      <c r="P25" s="11">
        <v>46012</v>
      </c>
      <c r="Q25" s="11"/>
      <c r="R25" s="16" t="s">
        <v>154</v>
      </c>
      <c r="S25" s="16" t="s">
        <v>114</v>
      </c>
      <c r="T25" s="32" t="s">
        <v>155</v>
      </c>
      <c r="U25" s="37" t="s">
        <v>58</v>
      </c>
    </row>
    <row r="26" spans="1:22" ht="24" customHeight="1" x14ac:dyDescent="0.25">
      <c r="A26" s="114" t="s">
        <v>30</v>
      </c>
      <c r="B26" s="13">
        <v>9978</v>
      </c>
      <c r="C26" s="22" t="s">
        <v>32</v>
      </c>
      <c r="D26" s="38" t="s">
        <v>33</v>
      </c>
      <c r="E26" s="16" t="s">
        <v>157</v>
      </c>
      <c r="F26" s="16" t="s">
        <v>102</v>
      </c>
      <c r="G26" s="16" t="s">
        <v>103</v>
      </c>
      <c r="H26" s="16" t="s">
        <v>158</v>
      </c>
      <c r="I26" s="26">
        <v>638000</v>
      </c>
      <c r="J26" s="27">
        <v>1316830</v>
      </c>
      <c r="K26" s="98">
        <v>0</v>
      </c>
      <c r="L26" s="93" t="s">
        <v>70</v>
      </c>
      <c r="M26" s="93" t="s">
        <v>38</v>
      </c>
      <c r="N26" s="11">
        <v>43901</v>
      </c>
      <c r="O26" s="93" t="s">
        <v>38</v>
      </c>
      <c r="P26" s="11">
        <v>46477</v>
      </c>
      <c r="Q26" s="11"/>
      <c r="R26" s="16" t="s">
        <v>159</v>
      </c>
      <c r="S26" s="16" t="s">
        <v>40</v>
      </c>
      <c r="T26" s="32" t="s">
        <v>160</v>
      </c>
      <c r="U26" s="37" t="s">
        <v>58</v>
      </c>
      <c r="V26" s="21" t="e">
        <v>#REF!</v>
      </c>
    </row>
    <row r="27" spans="1:22" ht="36" customHeight="1" x14ac:dyDescent="0.25">
      <c r="A27" s="114" t="s">
        <v>30</v>
      </c>
      <c r="B27" s="13">
        <v>10001</v>
      </c>
      <c r="C27" s="22" t="s">
        <v>62</v>
      </c>
      <c r="D27" s="38" t="s">
        <v>88</v>
      </c>
      <c r="E27" s="16" t="s">
        <v>161</v>
      </c>
      <c r="F27" s="16" t="s">
        <v>162</v>
      </c>
      <c r="G27" s="16" t="s">
        <v>163</v>
      </c>
      <c r="H27" s="16" t="s">
        <v>164</v>
      </c>
      <c r="I27" s="26">
        <v>20000</v>
      </c>
      <c r="J27" s="27">
        <v>20000</v>
      </c>
      <c r="K27" s="98">
        <v>0</v>
      </c>
      <c r="L27" s="93" t="s">
        <v>70</v>
      </c>
      <c r="M27" s="93" t="s">
        <v>38</v>
      </c>
      <c r="N27" s="11">
        <v>45078</v>
      </c>
      <c r="O27" s="93" t="s">
        <v>97</v>
      </c>
      <c r="P27" s="11">
        <v>46173</v>
      </c>
      <c r="Q27" s="11"/>
      <c r="R27" s="16" t="s">
        <v>165</v>
      </c>
      <c r="S27" s="16" t="s">
        <v>114</v>
      </c>
      <c r="T27" s="32" t="s">
        <v>166</v>
      </c>
      <c r="U27" s="37" t="s">
        <v>58</v>
      </c>
      <c r="V27" s="21" t="e">
        <v>#REF!</v>
      </c>
    </row>
    <row r="28" spans="1:22" ht="36" customHeight="1" x14ac:dyDescent="0.25">
      <c r="A28" s="114" t="s">
        <v>30</v>
      </c>
      <c r="B28" s="13">
        <v>10028</v>
      </c>
      <c r="C28" s="22" t="s">
        <v>32</v>
      </c>
      <c r="D28" s="38" t="s">
        <v>33</v>
      </c>
      <c r="E28" s="16" t="s">
        <v>168</v>
      </c>
      <c r="F28" s="16" t="s">
        <v>102</v>
      </c>
      <c r="G28" s="16" t="s">
        <v>103</v>
      </c>
      <c r="H28" s="16" t="s">
        <v>112</v>
      </c>
      <c r="I28" s="26">
        <v>123000</v>
      </c>
      <c r="J28" s="27">
        <v>45000</v>
      </c>
      <c r="K28" s="98">
        <v>0</v>
      </c>
      <c r="L28" s="93" t="s">
        <v>70</v>
      </c>
      <c r="M28" s="93" t="s">
        <v>38</v>
      </c>
      <c r="N28" s="11">
        <v>43458</v>
      </c>
      <c r="O28" s="93" t="s">
        <v>38</v>
      </c>
      <c r="P28" s="11">
        <v>45869</v>
      </c>
      <c r="Q28" s="11"/>
      <c r="R28" s="16" t="s">
        <v>169</v>
      </c>
      <c r="S28" s="16" t="s">
        <v>114</v>
      </c>
      <c r="T28" s="32" t="s">
        <v>170</v>
      </c>
      <c r="U28" s="37" t="s">
        <v>58</v>
      </c>
      <c r="V28" s="21" t="e">
        <v>#REF!</v>
      </c>
    </row>
    <row r="29" spans="1:22" ht="73.349999999999994" customHeight="1" x14ac:dyDescent="0.25">
      <c r="A29" s="114" t="s">
        <v>92</v>
      </c>
      <c r="B29" s="13">
        <v>10046</v>
      </c>
      <c r="C29" s="16" t="s">
        <v>100</v>
      </c>
      <c r="D29" s="38" t="s">
        <v>88</v>
      </c>
      <c r="E29" s="16" t="s">
        <v>171</v>
      </c>
      <c r="F29" s="16" t="s">
        <v>53</v>
      </c>
      <c r="G29" s="16" t="s">
        <v>54</v>
      </c>
      <c r="H29" s="16" t="s">
        <v>66</v>
      </c>
      <c r="I29" s="26">
        <v>345000</v>
      </c>
      <c r="J29" s="27" t="s">
        <v>57</v>
      </c>
      <c r="K29" s="98">
        <v>0</v>
      </c>
      <c r="L29" s="93" t="s">
        <v>57</v>
      </c>
      <c r="M29" s="93" t="s">
        <v>57</v>
      </c>
      <c r="N29" s="11" t="s">
        <v>57</v>
      </c>
      <c r="O29" s="93" t="s">
        <v>97</v>
      </c>
      <c r="P29" s="11" t="s">
        <v>57</v>
      </c>
      <c r="Q29" s="11"/>
      <c r="R29" s="16" t="s">
        <v>57</v>
      </c>
      <c r="S29" s="16" t="s">
        <v>57</v>
      </c>
      <c r="T29" s="32" t="s">
        <v>57</v>
      </c>
      <c r="U29" s="37" t="s">
        <v>144</v>
      </c>
      <c r="V29" s="21" t="e">
        <v>#REF!</v>
      </c>
    </row>
    <row r="30" spans="1:22" ht="55.35" customHeight="1" x14ac:dyDescent="0.25">
      <c r="A30" s="114" t="s">
        <v>30</v>
      </c>
      <c r="B30" s="12">
        <v>10047</v>
      </c>
      <c r="C30" s="16" t="s">
        <v>51</v>
      </c>
      <c r="D30" s="38" t="s">
        <v>110</v>
      </c>
      <c r="E30" s="16" t="s">
        <v>172</v>
      </c>
      <c r="F30" s="16" t="s">
        <v>72</v>
      </c>
      <c r="G30" s="16" t="s">
        <v>173</v>
      </c>
      <c r="H30" s="16" t="s">
        <v>37</v>
      </c>
      <c r="I30" s="26">
        <v>5000000</v>
      </c>
      <c r="J30" s="27">
        <v>76573000</v>
      </c>
      <c r="K30" s="98">
        <v>0</v>
      </c>
      <c r="L30" s="93" t="s">
        <v>70</v>
      </c>
      <c r="M30" s="93" t="s">
        <v>38</v>
      </c>
      <c r="N30" s="11">
        <v>44287</v>
      </c>
      <c r="O30" s="93" t="s">
        <v>38</v>
      </c>
      <c r="P30" s="11">
        <v>46477</v>
      </c>
      <c r="Q30" s="11"/>
      <c r="R30" s="16" t="s">
        <v>39</v>
      </c>
      <c r="S30" s="16" t="s">
        <v>40</v>
      </c>
      <c r="T30" s="32" t="s">
        <v>41</v>
      </c>
      <c r="U30" s="37" t="s">
        <v>42</v>
      </c>
      <c r="V30" s="21" t="e">
        <v>#REF!</v>
      </c>
    </row>
    <row r="31" spans="1:22" ht="144" customHeight="1" x14ac:dyDescent="0.25">
      <c r="A31" s="114" t="s">
        <v>30</v>
      </c>
      <c r="B31" s="13">
        <v>10048</v>
      </c>
      <c r="C31" s="16" t="s">
        <v>174</v>
      </c>
      <c r="D31" s="38" t="s">
        <v>88</v>
      </c>
      <c r="E31" s="16" t="s">
        <v>175</v>
      </c>
      <c r="F31" s="16" t="s">
        <v>53</v>
      </c>
      <c r="G31" s="16" t="s">
        <v>54</v>
      </c>
      <c r="H31" s="16" t="s">
        <v>37</v>
      </c>
      <c r="I31" s="26">
        <v>37500000</v>
      </c>
      <c r="J31" s="27">
        <v>133000000</v>
      </c>
      <c r="K31" s="98">
        <v>0</v>
      </c>
      <c r="L31" s="93" t="s">
        <v>70</v>
      </c>
      <c r="M31" s="93" t="s">
        <v>38</v>
      </c>
      <c r="N31" s="11">
        <v>44652</v>
      </c>
      <c r="O31" s="93" t="s">
        <v>38</v>
      </c>
      <c r="P31" s="11">
        <v>45747</v>
      </c>
      <c r="Q31" s="11"/>
      <c r="R31" s="16" t="s">
        <v>39</v>
      </c>
      <c r="S31" s="16" t="s">
        <v>40</v>
      </c>
      <c r="T31" s="53" t="s">
        <v>41</v>
      </c>
      <c r="U31" s="37" t="s">
        <v>42</v>
      </c>
      <c r="V31" s="21" t="e">
        <v>#REF!</v>
      </c>
    </row>
    <row r="32" spans="1:22" ht="32.1" customHeight="1" x14ac:dyDescent="0.25">
      <c r="A32" s="114" t="s">
        <v>30</v>
      </c>
      <c r="B32" s="13">
        <v>10053</v>
      </c>
      <c r="C32" s="16" t="s">
        <v>79</v>
      </c>
      <c r="D32" s="38" t="s">
        <v>33</v>
      </c>
      <c r="E32" s="16" t="s">
        <v>176</v>
      </c>
      <c r="F32" s="16" t="s">
        <v>35</v>
      </c>
      <c r="G32" s="16" t="s">
        <v>177</v>
      </c>
      <c r="H32" s="16" t="s">
        <v>178</v>
      </c>
      <c r="I32" s="26">
        <v>80000</v>
      </c>
      <c r="J32" s="27">
        <v>78500</v>
      </c>
      <c r="K32" s="98">
        <v>0</v>
      </c>
      <c r="L32" s="93" t="s">
        <v>70</v>
      </c>
      <c r="M32" s="93" t="s">
        <v>38</v>
      </c>
      <c r="N32" s="11">
        <v>44136</v>
      </c>
      <c r="O32" s="93" t="s">
        <v>38</v>
      </c>
      <c r="P32" s="11">
        <v>45961</v>
      </c>
      <c r="Q32" s="11"/>
      <c r="R32" s="16" t="s">
        <v>179</v>
      </c>
      <c r="S32" s="16" t="s">
        <v>40</v>
      </c>
      <c r="T32" s="32" t="s">
        <v>180</v>
      </c>
      <c r="U32" s="37" t="s">
        <v>58</v>
      </c>
      <c r="V32" s="21" t="e">
        <v>#REF!</v>
      </c>
    </row>
    <row r="33" spans="1:22" ht="32.1" customHeight="1" x14ac:dyDescent="0.2">
      <c r="A33" s="114" t="s">
        <v>30</v>
      </c>
      <c r="B33" s="13">
        <v>10065</v>
      </c>
      <c r="C33" s="22" t="s">
        <v>182</v>
      </c>
      <c r="D33" s="38" t="s">
        <v>110</v>
      </c>
      <c r="E33" s="16" t="s">
        <v>183</v>
      </c>
      <c r="F33" s="16" t="s">
        <v>35</v>
      </c>
      <c r="G33" s="16" t="s">
        <v>177</v>
      </c>
      <c r="H33" s="16" t="s">
        <v>66</v>
      </c>
      <c r="I33" s="26">
        <v>100000</v>
      </c>
      <c r="J33" s="27">
        <v>100000</v>
      </c>
      <c r="K33" s="98">
        <v>0</v>
      </c>
      <c r="L33" s="93" t="s">
        <v>70</v>
      </c>
      <c r="M33" s="93" t="s">
        <v>38</v>
      </c>
      <c r="N33" s="11">
        <v>44652</v>
      </c>
      <c r="O33" s="93" t="s">
        <v>97</v>
      </c>
      <c r="P33" s="11">
        <v>46477</v>
      </c>
      <c r="Q33" s="11"/>
      <c r="R33" s="16" t="s">
        <v>184</v>
      </c>
      <c r="S33" s="16" t="s">
        <v>185</v>
      </c>
      <c r="T33" s="57" t="s">
        <v>186</v>
      </c>
      <c r="U33" s="37" t="s">
        <v>58</v>
      </c>
      <c r="V33" s="21" t="e">
        <v>#REF!</v>
      </c>
    </row>
    <row r="34" spans="1:22" ht="24" customHeight="1" x14ac:dyDescent="0.25">
      <c r="A34" s="114" t="s">
        <v>30</v>
      </c>
      <c r="B34" s="13">
        <v>10082</v>
      </c>
      <c r="C34" s="16" t="s">
        <v>189</v>
      </c>
      <c r="D34" s="38" t="s">
        <v>110</v>
      </c>
      <c r="E34" s="16" t="s">
        <v>190</v>
      </c>
      <c r="F34" s="16" t="s">
        <v>191</v>
      </c>
      <c r="G34" s="16" t="s">
        <v>192</v>
      </c>
      <c r="H34" s="16" t="s">
        <v>66</v>
      </c>
      <c r="I34" s="26">
        <v>180000</v>
      </c>
      <c r="J34" s="27">
        <v>180000</v>
      </c>
      <c r="K34" s="98">
        <v>0</v>
      </c>
      <c r="L34" s="63">
        <v>44358</v>
      </c>
      <c r="M34" s="93" t="s">
        <v>38</v>
      </c>
      <c r="N34" s="11">
        <v>44348</v>
      </c>
      <c r="O34" s="93" t="s">
        <v>38</v>
      </c>
      <c r="P34" s="11">
        <v>46234</v>
      </c>
      <c r="Q34" s="11"/>
      <c r="R34" s="16" t="s">
        <v>193</v>
      </c>
      <c r="S34" s="16" t="s">
        <v>57</v>
      </c>
      <c r="T34" s="32" t="s">
        <v>57</v>
      </c>
      <c r="U34" s="37" t="s">
        <v>58</v>
      </c>
      <c r="V34" s="21" t="e">
        <v>#REF!</v>
      </c>
    </row>
    <row r="35" spans="1:22" ht="36" customHeight="1" x14ac:dyDescent="0.25">
      <c r="A35" s="114" t="s">
        <v>30</v>
      </c>
      <c r="B35" s="18">
        <v>10082.1</v>
      </c>
      <c r="C35" s="16" t="s">
        <v>189</v>
      </c>
      <c r="D35" s="38" t="s">
        <v>110</v>
      </c>
      <c r="E35" s="16" t="s">
        <v>190</v>
      </c>
      <c r="F35" s="16" t="s">
        <v>191</v>
      </c>
      <c r="G35" s="16" t="s">
        <v>192</v>
      </c>
      <c r="H35" s="16" t="s">
        <v>66</v>
      </c>
      <c r="I35" s="26" t="s">
        <v>194</v>
      </c>
      <c r="J35" s="27" t="s">
        <v>194</v>
      </c>
      <c r="K35" s="98">
        <v>0</v>
      </c>
      <c r="L35" s="63">
        <v>44358</v>
      </c>
      <c r="M35" s="93" t="s">
        <v>38</v>
      </c>
      <c r="N35" s="11">
        <v>44348</v>
      </c>
      <c r="O35" s="93" t="s">
        <v>38</v>
      </c>
      <c r="P35" s="11">
        <v>46234</v>
      </c>
      <c r="Q35" s="11"/>
      <c r="R35" s="16" t="s">
        <v>195</v>
      </c>
      <c r="S35" s="16" t="s">
        <v>114</v>
      </c>
      <c r="T35" s="32" t="s">
        <v>196</v>
      </c>
      <c r="U35" s="37" t="s">
        <v>58</v>
      </c>
      <c r="V35" s="21" t="e">
        <v>#REF!</v>
      </c>
    </row>
    <row r="36" spans="1:22" ht="36" customHeight="1" x14ac:dyDescent="0.25">
      <c r="A36" s="114" t="s">
        <v>30</v>
      </c>
      <c r="B36" s="18">
        <v>10082.200000000001</v>
      </c>
      <c r="C36" s="16" t="s">
        <v>189</v>
      </c>
      <c r="D36" s="38" t="s">
        <v>110</v>
      </c>
      <c r="E36" s="16" t="s">
        <v>190</v>
      </c>
      <c r="F36" s="16" t="s">
        <v>191</v>
      </c>
      <c r="G36" s="16" t="s">
        <v>192</v>
      </c>
      <c r="H36" s="16" t="s">
        <v>66</v>
      </c>
      <c r="I36" s="26" t="s">
        <v>194</v>
      </c>
      <c r="J36" s="27" t="s">
        <v>194</v>
      </c>
      <c r="K36" s="98">
        <v>0</v>
      </c>
      <c r="L36" s="63">
        <v>44358</v>
      </c>
      <c r="M36" s="93" t="s">
        <v>38</v>
      </c>
      <c r="N36" s="11">
        <v>44348</v>
      </c>
      <c r="O36" s="93" t="s">
        <v>38</v>
      </c>
      <c r="P36" s="11">
        <v>46234</v>
      </c>
      <c r="Q36" s="11"/>
      <c r="R36" s="16" t="s">
        <v>197</v>
      </c>
      <c r="S36" s="16" t="s">
        <v>114</v>
      </c>
      <c r="T36" s="32" t="s">
        <v>57</v>
      </c>
      <c r="U36" s="37" t="s">
        <v>58</v>
      </c>
      <c r="V36" s="21" t="e">
        <v>#REF!</v>
      </c>
    </row>
    <row r="37" spans="1:22" ht="48" customHeight="1" x14ac:dyDescent="0.25">
      <c r="A37" s="114" t="s">
        <v>30</v>
      </c>
      <c r="B37" s="18">
        <v>10082.299999999999</v>
      </c>
      <c r="C37" s="22" t="s">
        <v>189</v>
      </c>
      <c r="D37" s="38" t="s">
        <v>110</v>
      </c>
      <c r="E37" s="16" t="s">
        <v>190</v>
      </c>
      <c r="F37" s="16" t="s">
        <v>191</v>
      </c>
      <c r="G37" s="16" t="s">
        <v>192</v>
      </c>
      <c r="H37" s="16" t="s">
        <v>66</v>
      </c>
      <c r="I37" s="26" t="s">
        <v>194</v>
      </c>
      <c r="J37" s="27" t="s">
        <v>194</v>
      </c>
      <c r="K37" s="98">
        <v>0</v>
      </c>
      <c r="L37" s="63">
        <v>44358</v>
      </c>
      <c r="M37" s="93" t="s">
        <v>38</v>
      </c>
      <c r="N37" s="11">
        <v>44348</v>
      </c>
      <c r="O37" s="93" t="s">
        <v>38</v>
      </c>
      <c r="P37" s="11">
        <v>46234</v>
      </c>
      <c r="Q37" s="11"/>
      <c r="R37" s="16" t="s">
        <v>198</v>
      </c>
      <c r="S37" s="16" t="s">
        <v>114</v>
      </c>
      <c r="T37" s="32" t="s">
        <v>199</v>
      </c>
      <c r="U37" s="37" t="s">
        <v>58</v>
      </c>
      <c r="V37" s="21" t="e">
        <v>#REF!</v>
      </c>
    </row>
    <row r="38" spans="1:22" ht="36" customHeight="1" x14ac:dyDescent="0.25">
      <c r="A38" s="114" t="s">
        <v>30</v>
      </c>
      <c r="B38" s="18">
        <v>10082.4</v>
      </c>
      <c r="C38" s="22" t="s">
        <v>189</v>
      </c>
      <c r="D38" s="38" t="s">
        <v>110</v>
      </c>
      <c r="E38" s="16" t="s">
        <v>190</v>
      </c>
      <c r="F38" s="16" t="s">
        <v>191</v>
      </c>
      <c r="G38" s="16" t="s">
        <v>192</v>
      </c>
      <c r="H38" s="16" t="s">
        <v>66</v>
      </c>
      <c r="I38" s="26" t="s">
        <v>194</v>
      </c>
      <c r="J38" s="27" t="s">
        <v>194</v>
      </c>
      <c r="K38" s="98">
        <v>0</v>
      </c>
      <c r="L38" s="63">
        <v>44358</v>
      </c>
      <c r="M38" s="93" t="s">
        <v>38</v>
      </c>
      <c r="N38" s="11">
        <v>44348</v>
      </c>
      <c r="O38" s="93" t="s">
        <v>38</v>
      </c>
      <c r="P38" s="11">
        <v>46234</v>
      </c>
      <c r="Q38" s="11"/>
      <c r="R38" s="16" t="s">
        <v>200</v>
      </c>
      <c r="S38" s="16" t="s">
        <v>114</v>
      </c>
      <c r="T38" s="32" t="s">
        <v>201</v>
      </c>
      <c r="U38" s="37" t="s">
        <v>58</v>
      </c>
      <c r="V38" s="21" t="e">
        <v>#REF!</v>
      </c>
    </row>
    <row r="39" spans="1:22" ht="24" customHeight="1" x14ac:dyDescent="0.25">
      <c r="A39" s="114" t="s">
        <v>30</v>
      </c>
      <c r="B39" s="12">
        <v>10096</v>
      </c>
      <c r="C39" s="22" t="s">
        <v>182</v>
      </c>
      <c r="D39" s="38" t="s">
        <v>110</v>
      </c>
      <c r="E39" s="16" t="s">
        <v>202</v>
      </c>
      <c r="F39" s="16" t="s">
        <v>191</v>
      </c>
      <c r="G39" s="16" t="s">
        <v>203</v>
      </c>
      <c r="H39" s="16" t="s">
        <v>106</v>
      </c>
      <c r="I39" s="26">
        <v>100000</v>
      </c>
      <c r="J39" s="27">
        <v>100000</v>
      </c>
      <c r="K39" s="98">
        <v>0</v>
      </c>
      <c r="L39" s="93" t="s">
        <v>70</v>
      </c>
      <c r="M39" s="93" t="s">
        <v>38</v>
      </c>
      <c r="N39" s="11">
        <v>44796</v>
      </c>
      <c r="O39" s="93" t="s">
        <v>97</v>
      </c>
      <c r="P39" s="11">
        <v>45891</v>
      </c>
      <c r="Q39" s="11"/>
      <c r="R39" s="16" t="s">
        <v>204</v>
      </c>
      <c r="S39" s="16" t="s">
        <v>57</v>
      </c>
      <c r="T39" s="32" t="s">
        <v>57</v>
      </c>
      <c r="U39" s="37" t="s">
        <v>58</v>
      </c>
      <c r="V39" s="21" t="e">
        <v>#REF!</v>
      </c>
    </row>
    <row r="40" spans="1:22" ht="40.5" customHeight="1" x14ac:dyDescent="0.25">
      <c r="A40" s="114" t="s">
        <v>30</v>
      </c>
      <c r="B40" s="13">
        <v>10097</v>
      </c>
      <c r="C40" s="16" t="s">
        <v>93</v>
      </c>
      <c r="D40" s="38" t="s">
        <v>33</v>
      </c>
      <c r="E40" s="16" t="s">
        <v>206</v>
      </c>
      <c r="F40" s="16" t="s">
        <v>35</v>
      </c>
      <c r="G40" s="16" t="s">
        <v>95</v>
      </c>
      <c r="H40" s="16" t="s">
        <v>164</v>
      </c>
      <c r="I40" s="26">
        <v>60000</v>
      </c>
      <c r="J40" s="27">
        <v>60000</v>
      </c>
      <c r="K40" s="98">
        <v>0</v>
      </c>
      <c r="L40" s="93" t="s">
        <v>70</v>
      </c>
      <c r="M40" s="93" t="s">
        <v>38</v>
      </c>
      <c r="N40" s="11">
        <v>45139</v>
      </c>
      <c r="O40" s="93" t="s">
        <v>38</v>
      </c>
      <c r="P40" s="11">
        <v>45869</v>
      </c>
      <c r="Q40" s="11"/>
      <c r="R40" s="16" t="s">
        <v>207</v>
      </c>
      <c r="S40" s="16" t="s">
        <v>185</v>
      </c>
      <c r="T40" s="32" t="s">
        <v>208</v>
      </c>
      <c r="U40" s="37" t="s">
        <v>58</v>
      </c>
      <c r="V40" s="21" t="e">
        <v>#REF!</v>
      </c>
    </row>
    <row r="41" spans="1:22" ht="40.5" customHeight="1" x14ac:dyDescent="0.25">
      <c r="A41" s="114"/>
      <c r="B41" s="13"/>
      <c r="C41" s="16"/>
      <c r="D41" s="38"/>
      <c r="E41" s="16"/>
      <c r="F41" s="16"/>
      <c r="G41" s="16"/>
      <c r="H41" s="16"/>
      <c r="I41" s="26"/>
      <c r="J41" s="27"/>
      <c r="K41" s="98"/>
      <c r="L41" s="93"/>
      <c r="M41" s="93"/>
      <c r="N41" s="11"/>
      <c r="O41" s="93"/>
      <c r="P41" s="11"/>
      <c r="Q41" s="11"/>
      <c r="R41" s="16"/>
      <c r="S41" s="16"/>
      <c r="T41" s="32"/>
      <c r="U41" s="37"/>
    </row>
    <row r="42" spans="1:22" ht="36" customHeight="1" x14ac:dyDescent="0.25">
      <c r="A42" s="114" t="s">
        <v>30</v>
      </c>
      <c r="B42" s="13">
        <v>10122</v>
      </c>
      <c r="C42" s="22" t="s">
        <v>32</v>
      </c>
      <c r="D42" s="38" t="str">
        <f>_xlfn.IFNA(VLOOKUP(C42,Key!B$3:E$25,4,FALSE),"")</f>
        <v>Resources</v>
      </c>
      <c r="E42" s="16" t="s">
        <v>209</v>
      </c>
      <c r="F42" s="16" t="s">
        <v>102</v>
      </c>
      <c r="G42" s="16" t="s">
        <v>210</v>
      </c>
      <c r="H42" s="16" t="s">
        <v>134</v>
      </c>
      <c r="I42" s="26">
        <v>110000</v>
      </c>
      <c r="J42" s="27">
        <v>32000</v>
      </c>
      <c r="K42" s="98">
        <v>0</v>
      </c>
      <c r="L42" s="63">
        <v>44651</v>
      </c>
      <c r="M42" s="93" t="s">
        <v>38</v>
      </c>
      <c r="N42" s="11">
        <v>44866</v>
      </c>
      <c r="O42" s="93" t="s">
        <v>38</v>
      </c>
      <c r="P42" s="11">
        <v>46691</v>
      </c>
      <c r="Q42" s="11"/>
      <c r="R42" s="16" t="s">
        <v>211</v>
      </c>
      <c r="S42" s="16" t="s">
        <v>40</v>
      </c>
      <c r="T42" s="32">
        <v>1271033</v>
      </c>
      <c r="U42" s="37" t="s">
        <v>58</v>
      </c>
      <c r="V42" s="21" t="e">
        <f>VLOOKUP(#REF!,Key!A$197:B$202,2,FALSE)</f>
        <v>#REF!</v>
      </c>
    </row>
    <row r="43" spans="1:22" ht="36" customHeight="1" x14ac:dyDescent="0.25">
      <c r="A43" s="114" t="s">
        <v>92</v>
      </c>
      <c r="B43" s="13">
        <v>10129</v>
      </c>
      <c r="C43" s="16" t="s">
        <v>100</v>
      </c>
      <c r="D43" s="38" t="str">
        <f>_xlfn.IFNA(VLOOKUP(C43,Key!B$3:E$25,4,FALSE),"")</f>
        <v>Communities and housing</v>
      </c>
      <c r="E43" s="16" t="s">
        <v>212</v>
      </c>
      <c r="F43" s="16" t="s">
        <v>141</v>
      </c>
      <c r="G43" s="16" t="s">
        <v>213</v>
      </c>
      <c r="H43" s="16" t="s">
        <v>214</v>
      </c>
      <c r="I43" s="26">
        <v>200000</v>
      </c>
      <c r="J43" s="27" t="str">
        <f>IF(U43="10. Contract management",I43,"TBC")</f>
        <v>TBC</v>
      </c>
      <c r="K43" s="98">
        <v>0</v>
      </c>
      <c r="L43" s="93" t="str">
        <f>IF(A43="A","N/A",IF(A43="E","TBC"))</f>
        <v>TBC</v>
      </c>
      <c r="M43" s="93" t="str">
        <f>IF(A43="A","a",IF(A43="E","TBC"))</f>
        <v>TBC</v>
      </c>
      <c r="N43" s="11">
        <v>45306</v>
      </c>
      <c r="O43" s="93" t="s">
        <v>97</v>
      </c>
      <c r="P43" s="11" t="s">
        <v>57</v>
      </c>
      <c r="Q43" s="11"/>
      <c r="R43" s="16" t="s">
        <v>57</v>
      </c>
      <c r="S43" s="16" t="s">
        <v>57</v>
      </c>
      <c r="T43" s="32" t="s">
        <v>57</v>
      </c>
      <c r="U43" s="37" t="s">
        <v>144</v>
      </c>
      <c r="V43" s="21" t="e">
        <f>VLOOKUP(#REF!,Key!A$197:B$202,2,FALSE)</f>
        <v>#REF!</v>
      </c>
    </row>
    <row r="44" spans="1:22" ht="36" customHeight="1" x14ac:dyDescent="0.25">
      <c r="A44" s="114" t="s">
        <v>30</v>
      </c>
      <c r="B44" s="13">
        <v>10130</v>
      </c>
      <c r="C44" s="16" t="s">
        <v>100</v>
      </c>
      <c r="D44" s="38" t="str">
        <f>_xlfn.IFNA(VLOOKUP(C44,Key!B$3:E$25,4,FALSE),"")</f>
        <v>Communities and housing</v>
      </c>
      <c r="E44" s="16" t="s">
        <v>216</v>
      </c>
      <c r="F44" s="16" t="s">
        <v>53</v>
      </c>
      <c r="G44" s="16" t="s">
        <v>54</v>
      </c>
      <c r="H44" s="16" t="s">
        <v>96</v>
      </c>
      <c r="I44" s="26">
        <v>350000</v>
      </c>
      <c r="J44" s="27">
        <v>252840</v>
      </c>
      <c r="K44" s="98">
        <v>0</v>
      </c>
      <c r="L44" s="93" t="str">
        <f>IF(A44="A","N/A",IF(A44="E","TBC"))</f>
        <v>N/A</v>
      </c>
      <c r="M44" s="93" t="str">
        <f>IF(A44="A","a",IF(A44="E","TBC"))</f>
        <v>a</v>
      </c>
      <c r="N44" s="11">
        <v>44652</v>
      </c>
      <c r="O44" s="93" t="s">
        <v>38</v>
      </c>
      <c r="P44" s="11">
        <v>46477</v>
      </c>
      <c r="Q44" s="11"/>
      <c r="R44" s="16" t="s">
        <v>217</v>
      </c>
      <c r="S44" s="16" t="s">
        <v>57</v>
      </c>
      <c r="T44" s="32" t="s">
        <v>57</v>
      </c>
      <c r="U44" s="37" t="s">
        <v>58</v>
      </c>
      <c r="V44" s="21" t="e">
        <f>VLOOKUP(#REF!,Key!A$197:B$202,2,FALSE)</f>
        <v>#REF!</v>
      </c>
    </row>
    <row r="45" spans="1:22" ht="24" customHeight="1" x14ac:dyDescent="0.25">
      <c r="A45" s="114" t="s">
        <v>30</v>
      </c>
      <c r="B45" s="13">
        <v>10137</v>
      </c>
      <c r="C45" s="16" t="s">
        <v>79</v>
      </c>
      <c r="D45" s="38" t="s">
        <v>33</v>
      </c>
      <c r="E45" s="16" t="s">
        <v>219</v>
      </c>
      <c r="F45" s="16" t="s">
        <v>102</v>
      </c>
      <c r="G45" s="16" t="s">
        <v>103</v>
      </c>
      <c r="H45" s="16" t="s">
        <v>134</v>
      </c>
      <c r="I45" s="26">
        <v>320000</v>
      </c>
      <c r="J45" s="27">
        <v>320000</v>
      </c>
      <c r="K45" s="98">
        <v>0</v>
      </c>
      <c r="L45" s="63">
        <v>44470</v>
      </c>
      <c r="M45" s="93" t="s">
        <v>38</v>
      </c>
      <c r="N45" s="11">
        <v>44531</v>
      </c>
      <c r="O45" s="93" t="s">
        <v>38</v>
      </c>
      <c r="P45" s="11">
        <v>45991</v>
      </c>
      <c r="Q45" s="11"/>
      <c r="R45" s="16" t="s">
        <v>220</v>
      </c>
      <c r="S45" s="16" t="s">
        <v>57</v>
      </c>
      <c r="T45" s="54" t="s">
        <v>221</v>
      </c>
      <c r="U45" s="37" t="s">
        <v>58</v>
      </c>
      <c r="V45" s="21" t="e">
        <f>VLOOKUP(#REF!,Key!A$197:B$202,2,FALSE)</f>
        <v>#REF!</v>
      </c>
    </row>
    <row r="46" spans="1:22" ht="60" customHeight="1" x14ac:dyDescent="0.25">
      <c r="A46" s="114" t="s">
        <v>30</v>
      </c>
      <c r="B46" s="13">
        <v>10138</v>
      </c>
      <c r="C46" s="16" t="s">
        <v>87</v>
      </c>
      <c r="D46" s="38" t="s">
        <v>88</v>
      </c>
      <c r="E46" s="16" t="s">
        <v>222</v>
      </c>
      <c r="F46" s="16" t="s">
        <v>53</v>
      </c>
      <c r="G46" s="16" t="s">
        <v>223</v>
      </c>
      <c r="H46" s="16" t="s">
        <v>224</v>
      </c>
      <c r="I46" s="26">
        <v>3250000</v>
      </c>
      <c r="J46" s="27">
        <v>3156000</v>
      </c>
      <c r="K46" s="98">
        <v>0</v>
      </c>
      <c r="L46" s="63" t="s">
        <v>225</v>
      </c>
      <c r="M46" s="93" t="s">
        <v>38</v>
      </c>
      <c r="N46" s="11">
        <v>45194</v>
      </c>
      <c r="O46" s="93" t="s">
        <v>38</v>
      </c>
      <c r="P46" s="11">
        <v>47385</v>
      </c>
      <c r="Q46" s="11"/>
      <c r="R46" s="16" t="s">
        <v>226</v>
      </c>
      <c r="S46" s="16" t="s">
        <v>114</v>
      </c>
      <c r="T46" s="32" t="s">
        <v>227</v>
      </c>
      <c r="U46" s="37" t="s">
        <v>58</v>
      </c>
      <c r="V46" s="21" t="e">
        <f>VLOOKUP(#REF!,Key!A$197:B$202,2,FALSE)</f>
        <v>#REF!</v>
      </c>
    </row>
    <row r="47" spans="1:22" ht="36" customHeight="1" x14ac:dyDescent="0.25">
      <c r="A47" s="114" t="s">
        <v>30</v>
      </c>
      <c r="B47" s="13">
        <v>10144</v>
      </c>
      <c r="C47" s="22" t="s">
        <v>32</v>
      </c>
      <c r="D47" s="38" t="str">
        <f>_xlfn.IFNA(VLOOKUP(C47,Key!B$3:E$25,4,FALSE),"")</f>
        <v>Resources</v>
      </c>
      <c r="E47" s="16" t="s">
        <v>229</v>
      </c>
      <c r="F47" s="16" t="s">
        <v>35</v>
      </c>
      <c r="G47" s="16" t="s">
        <v>127</v>
      </c>
      <c r="H47" s="16" t="s">
        <v>96</v>
      </c>
      <c r="I47" s="26">
        <v>250000</v>
      </c>
      <c r="J47" s="27">
        <v>250000</v>
      </c>
      <c r="K47" s="98">
        <v>0</v>
      </c>
      <c r="L47" s="63">
        <v>44440</v>
      </c>
      <c r="M47" s="93" t="s">
        <v>38</v>
      </c>
      <c r="N47" s="11">
        <v>44743</v>
      </c>
      <c r="O47" s="93" t="s">
        <v>38</v>
      </c>
      <c r="P47" s="11">
        <v>46203</v>
      </c>
      <c r="Q47" s="11"/>
      <c r="R47" s="16" t="s">
        <v>230</v>
      </c>
      <c r="S47" s="16" t="s">
        <v>57</v>
      </c>
      <c r="T47" s="32" t="s">
        <v>57</v>
      </c>
      <c r="U47" s="37" t="s">
        <v>58</v>
      </c>
      <c r="V47" s="21" t="e">
        <f>VLOOKUP(#REF!,Key!A$197:B$202,2,FALSE)</f>
        <v>#REF!</v>
      </c>
    </row>
    <row r="48" spans="1:22" ht="60" customHeight="1" x14ac:dyDescent="0.25">
      <c r="A48" s="114" t="s">
        <v>30</v>
      </c>
      <c r="B48" s="18">
        <v>10144.1</v>
      </c>
      <c r="C48" s="22" t="s">
        <v>32</v>
      </c>
      <c r="D48" s="38" t="str">
        <f>_xlfn.IFNA(VLOOKUP(C48,Key!B$3:E$25,4,FALSE),"")</f>
        <v>Resources</v>
      </c>
      <c r="E48" s="16" t="s">
        <v>229</v>
      </c>
      <c r="F48" s="16" t="s">
        <v>35</v>
      </c>
      <c r="G48" s="16" t="s">
        <v>127</v>
      </c>
      <c r="H48" s="16" t="s">
        <v>96</v>
      </c>
      <c r="I48" s="26" t="s">
        <v>194</v>
      </c>
      <c r="J48" s="27" t="s">
        <v>194</v>
      </c>
      <c r="K48" s="98">
        <v>0</v>
      </c>
      <c r="L48" s="63">
        <v>44440</v>
      </c>
      <c r="M48" s="93" t="s">
        <v>38</v>
      </c>
      <c r="N48" s="11">
        <v>44743</v>
      </c>
      <c r="O48" s="93" t="s">
        <v>38</v>
      </c>
      <c r="P48" s="11">
        <v>46203</v>
      </c>
      <c r="Q48" s="11"/>
      <c r="R48" s="16" t="s">
        <v>231</v>
      </c>
      <c r="S48" s="16" t="s">
        <v>232</v>
      </c>
      <c r="T48" s="32" t="s">
        <v>233</v>
      </c>
      <c r="U48" s="37" t="s">
        <v>58</v>
      </c>
      <c r="V48" s="21" t="e">
        <f>VLOOKUP(#REF!,Key!A$197:B$202,2,FALSE)</f>
        <v>#REF!</v>
      </c>
    </row>
    <row r="49" spans="1:23" ht="60" customHeight="1" x14ac:dyDescent="0.25">
      <c r="A49" s="114" t="s">
        <v>30</v>
      </c>
      <c r="B49" s="18">
        <v>10144.200000000001</v>
      </c>
      <c r="C49" s="22" t="s">
        <v>32</v>
      </c>
      <c r="D49" s="38" t="str">
        <f>_xlfn.IFNA(VLOOKUP(C49,Key!B$3:E$25,4,FALSE),"")</f>
        <v>Resources</v>
      </c>
      <c r="E49" s="16" t="s">
        <v>229</v>
      </c>
      <c r="F49" s="16" t="s">
        <v>35</v>
      </c>
      <c r="G49" s="16" t="s">
        <v>127</v>
      </c>
      <c r="H49" s="16" t="s">
        <v>96</v>
      </c>
      <c r="I49" s="26" t="s">
        <v>194</v>
      </c>
      <c r="J49" s="27" t="s">
        <v>194</v>
      </c>
      <c r="K49" s="98">
        <v>0</v>
      </c>
      <c r="L49" s="63">
        <v>44440</v>
      </c>
      <c r="M49" s="93" t="s">
        <v>38</v>
      </c>
      <c r="N49" s="11">
        <v>44743</v>
      </c>
      <c r="O49" s="93" t="s">
        <v>38</v>
      </c>
      <c r="P49" s="11">
        <v>46203</v>
      </c>
      <c r="Q49" s="11"/>
      <c r="R49" s="16" t="s">
        <v>234</v>
      </c>
      <c r="S49" s="16" t="s">
        <v>232</v>
      </c>
      <c r="T49" s="32" t="s">
        <v>235</v>
      </c>
      <c r="U49" s="37" t="s">
        <v>58</v>
      </c>
      <c r="V49" s="21" t="e">
        <f>VLOOKUP(#REF!,Key!A$197:B$202,2,FALSE)</f>
        <v>#REF!</v>
      </c>
    </row>
    <row r="50" spans="1:23" ht="48" x14ac:dyDescent="0.25">
      <c r="A50" s="114" t="s">
        <v>30</v>
      </c>
      <c r="B50" s="18">
        <v>10144.299999999999</v>
      </c>
      <c r="C50" s="22" t="s">
        <v>32</v>
      </c>
      <c r="D50" s="38" t="str">
        <f>_xlfn.IFNA(VLOOKUP(C50,Key!B$3:E$25,4,FALSE),"")</f>
        <v>Resources</v>
      </c>
      <c r="E50" s="16" t="s">
        <v>229</v>
      </c>
      <c r="F50" s="16" t="s">
        <v>35</v>
      </c>
      <c r="G50" s="16" t="s">
        <v>127</v>
      </c>
      <c r="H50" s="16" t="s">
        <v>96</v>
      </c>
      <c r="I50" s="26" t="s">
        <v>194</v>
      </c>
      <c r="J50" s="27" t="s">
        <v>194</v>
      </c>
      <c r="K50" s="98">
        <v>0</v>
      </c>
      <c r="L50" s="63">
        <v>44440</v>
      </c>
      <c r="M50" s="93" t="s">
        <v>38</v>
      </c>
      <c r="N50" s="11">
        <v>44743</v>
      </c>
      <c r="O50" s="93" t="s">
        <v>38</v>
      </c>
      <c r="P50" s="11">
        <v>46203</v>
      </c>
      <c r="Q50" s="11"/>
      <c r="R50" s="16" t="s">
        <v>236</v>
      </c>
      <c r="S50" s="16" t="s">
        <v>232</v>
      </c>
      <c r="T50" s="32" t="s">
        <v>237</v>
      </c>
      <c r="U50" s="37" t="s">
        <v>58</v>
      </c>
      <c r="V50" s="21" t="e">
        <f>VLOOKUP(#REF!,Key!A$197:B$202,2,FALSE)</f>
        <v>#REF!</v>
      </c>
    </row>
    <row r="51" spans="1:23" ht="60" customHeight="1" x14ac:dyDescent="0.25">
      <c r="A51" s="114" t="s">
        <v>30</v>
      </c>
      <c r="B51" s="18">
        <v>10144.4</v>
      </c>
      <c r="C51" s="22" t="s">
        <v>32</v>
      </c>
      <c r="D51" s="38" t="str">
        <f>_xlfn.IFNA(VLOOKUP(C51,Key!B$3:E$25,4,FALSE),"")</f>
        <v>Resources</v>
      </c>
      <c r="E51" s="16" t="s">
        <v>229</v>
      </c>
      <c r="F51" s="16" t="s">
        <v>35</v>
      </c>
      <c r="G51" s="16" t="s">
        <v>127</v>
      </c>
      <c r="H51" s="16" t="s">
        <v>96</v>
      </c>
      <c r="I51" s="26" t="s">
        <v>194</v>
      </c>
      <c r="J51" s="27" t="s">
        <v>194</v>
      </c>
      <c r="K51" s="98">
        <v>0</v>
      </c>
      <c r="L51" s="63">
        <v>44440</v>
      </c>
      <c r="M51" s="93" t="s">
        <v>38</v>
      </c>
      <c r="N51" s="11">
        <v>44743</v>
      </c>
      <c r="O51" s="93" t="s">
        <v>38</v>
      </c>
      <c r="P51" s="11">
        <v>46203</v>
      </c>
      <c r="Q51" s="11"/>
      <c r="R51" s="16" t="s">
        <v>238</v>
      </c>
      <c r="S51" s="16" t="s">
        <v>232</v>
      </c>
      <c r="T51" s="32" t="s">
        <v>239</v>
      </c>
      <c r="U51" s="37" t="s">
        <v>58</v>
      </c>
      <c r="V51" s="21" t="e">
        <f>VLOOKUP(#REF!,Key!A$197:B$202,2,FALSE)</f>
        <v>#REF!</v>
      </c>
    </row>
    <row r="52" spans="1:23" ht="24" customHeight="1" x14ac:dyDescent="0.25">
      <c r="A52" s="114" t="s">
        <v>30</v>
      </c>
      <c r="B52" s="18">
        <v>10144.5</v>
      </c>
      <c r="C52" s="22" t="s">
        <v>32</v>
      </c>
      <c r="D52" s="38" t="str">
        <f>_xlfn.IFNA(VLOOKUP(C52,Key!B$3:E$25,4,FALSE),"")</f>
        <v>Resources</v>
      </c>
      <c r="E52" s="16" t="s">
        <v>229</v>
      </c>
      <c r="F52" s="16" t="s">
        <v>35</v>
      </c>
      <c r="G52" s="16" t="s">
        <v>127</v>
      </c>
      <c r="H52" s="16" t="s">
        <v>96</v>
      </c>
      <c r="I52" s="26" t="s">
        <v>194</v>
      </c>
      <c r="J52" s="27" t="s">
        <v>194</v>
      </c>
      <c r="K52" s="98">
        <v>0</v>
      </c>
      <c r="L52" s="63">
        <v>44440</v>
      </c>
      <c r="M52" s="93" t="s">
        <v>38</v>
      </c>
      <c r="N52" s="11">
        <v>44743</v>
      </c>
      <c r="O52" s="93" t="s">
        <v>38</v>
      </c>
      <c r="P52" s="11">
        <v>46203</v>
      </c>
      <c r="Q52" s="11"/>
      <c r="R52" s="16" t="s">
        <v>240</v>
      </c>
      <c r="S52" s="16" t="s">
        <v>232</v>
      </c>
      <c r="T52" s="32" t="s">
        <v>241</v>
      </c>
      <c r="U52" s="37" t="s">
        <v>58</v>
      </c>
      <c r="V52" s="21" t="e">
        <f>VLOOKUP(#REF!,Key!A$197:B$202,2,FALSE)</f>
        <v>#REF!</v>
      </c>
    </row>
    <row r="53" spans="1:23" ht="42" customHeight="1" x14ac:dyDescent="0.25">
      <c r="A53" s="114" t="s">
        <v>30</v>
      </c>
      <c r="B53" s="18">
        <v>10144.6</v>
      </c>
      <c r="C53" s="22" t="s">
        <v>32</v>
      </c>
      <c r="D53" s="38" t="str">
        <f>_xlfn.IFNA(VLOOKUP(C53,Key!B$3:E$25,4,FALSE),"")</f>
        <v>Resources</v>
      </c>
      <c r="E53" s="16" t="s">
        <v>229</v>
      </c>
      <c r="F53" s="16" t="s">
        <v>35</v>
      </c>
      <c r="G53" s="16" t="s">
        <v>127</v>
      </c>
      <c r="H53" s="16" t="s">
        <v>96</v>
      </c>
      <c r="I53" s="26" t="s">
        <v>194</v>
      </c>
      <c r="J53" s="27" t="s">
        <v>194</v>
      </c>
      <c r="K53" s="98">
        <v>0</v>
      </c>
      <c r="L53" s="63">
        <v>44440</v>
      </c>
      <c r="M53" s="93" t="s">
        <v>38</v>
      </c>
      <c r="N53" s="11">
        <v>44743</v>
      </c>
      <c r="O53" s="93" t="s">
        <v>38</v>
      </c>
      <c r="P53" s="11">
        <v>46203</v>
      </c>
      <c r="Q53" s="11"/>
      <c r="R53" s="16" t="s">
        <v>242</v>
      </c>
      <c r="S53" s="16" t="s">
        <v>232</v>
      </c>
      <c r="T53" s="32" t="s">
        <v>243</v>
      </c>
      <c r="U53" s="37" t="s">
        <v>58</v>
      </c>
      <c r="V53" s="21" t="e">
        <f>VLOOKUP(#REF!,Key!A$197:B$202,2,FALSE)</f>
        <v>#REF!</v>
      </c>
    </row>
    <row r="54" spans="1:23" ht="24" customHeight="1" x14ac:dyDescent="0.25">
      <c r="A54" s="114" t="s">
        <v>30</v>
      </c>
      <c r="B54" s="13">
        <v>10149</v>
      </c>
      <c r="C54" s="16" t="s">
        <v>87</v>
      </c>
      <c r="D54" s="38" t="s">
        <v>88</v>
      </c>
      <c r="E54" s="16" t="s">
        <v>244</v>
      </c>
      <c r="F54" s="16" t="s">
        <v>53</v>
      </c>
      <c r="G54" s="16" t="s">
        <v>54</v>
      </c>
      <c r="H54" s="16" t="s">
        <v>158</v>
      </c>
      <c r="I54" s="26">
        <v>480000</v>
      </c>
      <c r="J54" s="27">
        <v>480000</v>
      </c>
      <c r="K54" s="98">
        <v>0</v>
      </c>
      <c r="L54" s="63">
        <v>44841</v>
      </c>
      <c r="M54" s="93" t="s">
        <v>38</v>
      </c>
      <c r="N54" s="11">
        <v>45017</v>
      </c>
      <c r="O54" s="93" t="s">
        <v>38</v>
      </c>
      <c r="P54" s="11">
        <v>46112</v>
      </c>
      <c r="Q54" s="11"/>
      <c r="R54" s="16" t="s">
        <v>245</v>
      </c>
      <c r="S54" s="16" t="s">
        <v>246</v>
      </c>
      <c r="T54" s="32" t="s">
        <v>247</v>
      </c>
      <c r="U54" s="37" t="s">
        <v>58</v>
      </c>
      <c r="V54" s="21" t="e">
        <f>VLOOKUP(#REF!,Key!A$197:B$202,2,FALSE)</f>
        <v>#REF!</v>
      </c>
    </row>
    <row r="55" spans="1:23" ht="60" customHeight="1" x14ac:dyDescent="0.25">
      <c r="A55" s="114" t="s">
        <v>30</v>
      </c>
      <c r="B55" s="13">
        <v>10155</v>
      </c>
      <c r="C55" s="16" t="s">
        <v>87</v>
      </c>
      <c r="D55" s="38" t="s">
        <v>88</v>
      </c>
      <c r="E55" s="16" t="s">
        <v>249</v>
      </c>
      <c r="F55" s="16" t="s">
        <v>53</v>
      </c>
      <c r="G55" s="16" t="s">
        <v>54</v>
      </c>
      <c r="H55" s="16" t="s">
        <v>66</v>
      </c>
      <c r="I55" s="26">
        <v>593000</v>
      </c>
      <c r="J55" s="27">
        <v>535000</v>
      </c>
      <c r="K55" s="98">
        <v>0</v>
      </c>
      <c r="L55" s="63">
        <v>44442</v>
      </c>
      <c r="M55" s="93" t="s">
        <v>38</v>
      </c>
      <c r="N55" s="11">
        <v>44652</v>
      </c>
      <c r="O55" s="93" t="s">
        <v>38</v>
      </c>
      <c r="P55" s="11">
        <v>46112</v>
      </c>
      <c r="Q55" s="11"/>
      <c r="R55" s="16" t="s">
        <v>250</v>
      </c>
      <c r="S55" s="16" t="s">
        <v>114</v>
      </c>
      <c r="T55" s="32">
        <v>1189799</v>
      </c>
      <c r="U55" s="37" t="s">
        <v>58</v>
      </c>
      <c r="V55" s="21" t="e">
        <f>VLOOKUP(#REF!,Key!A$197:B$202,2,FALSE)</f>
        <v>#REF!</v>
      </c>
    </row>
    <row r="56" spans="1:23" ht="24" customHeight="1" x14ac:dyDescent="0.25">
      <c r="A56" s="114" t="s">
        <v>30</v>
      </c>
      <c r="B56" s="13">
        <v>10157</v>
      </c>
      <c r="C56" s="16" t="s">
        <v>51</v>
      </c>
      <c r="D56" s="38" t="str">
        <f>_xlfn.IFNA(VLOOKUP(C56,Key!B$3:E$25,4,FALSE),"")</f>
        <v>Development and city services</v>
      </c>
      <c r="E56" s="16" t="s">
        <v>252</v>
      </c>
      <c r="F56" s="16" t="s">
        <v>191</v>
      </c>
      <c r="G56" s="16" t="s">
        <v>253</v>
      </c>
      <c r="H56" s="16" t="s">
        <v>106</v>
      </c>
      <c r="I56" s="26">
        <v>100000</v>
      </c>
      <c r="J56" s="27">
        <v>246000</v>
      </c>
      <c r="K56" s="98">
        <v>0</v>
      </c>
      <c r="L56" s="93" t="str">
        <f>IF(A56="A","N/A",IF(A56="E","TBC"))</f>
        <v>N/A</v>
      </c>
      <c r="M56" s="93" t="str">
        <f>IF(A56="A","a",IF(A56="E","TBC"))</f>
        <v>a</v>
      </c>
      <c r="N56" s="11">
        <v>44470</v>
      </c>
      <c r="O56" s="93" t="s">
        <v>38</v>
      </c>
      <c r="P56" s="11">
        <v>46295</v>
      </c>
      <c r="Q56" s="11"/>
      <c r="R56" s="16" t="s">
        <v>254</v>
      </c>
      <c r="S56" s="16" t="s">
        <v>57</v>
      </c>
      <c r="T56" s="32" t="s">
        <v>57</v>
      </c>
      <c r="U56" s="37" t="s">
        <v>58</v>
      </c>
      <c r="V56" s="21" t="e">
        <f>VLOOKUP(#REF!,Key!A$197:B$202,2,FALSE)</f>
        <v>#REF!</v>
      </c>
    </row>
    <row r="57" spans="1:23" ht="48" customHeight="1" x14ac:dyDescent="0.25">
      <c r="A57" s="114" t="s">
        <v>30</v>
      </c>
      <c r="B57" s="13">
        <v>10164</v>
      </c>
      <c r="C57" s="16" t="s">
        <v>87</v>
      </c>
      <c r="D57" s="38" t="s">
        <v>88</v>
      </c>
      <c r="E57" s="16" t="s">
        <v>255</v>
      </c>
      <c r="F57" s="16" t="s">
        <v>53</v>
      </c>
      <c r="G57" s="16" t="s">
        <v>54</v>
      </c>
      <c r="H57" s="16" t="s">
        <v>256</v>
      </c>
      <c r="I57" s="26">
        <v>2000000</v>
      </c>
      <c r="J57" s="27">
        <v>2500000</v>
      </c>
      <c r="K57" s="98">
        <v>0</v>
      </c>
      <c r="L57" s="63" t="s">
        <v>257</v>
      </c>
      <c r="M57" s="93" t="s">
        <v>38</v>
      </c>
      <c r="N57" s="11">
        <v>44652</v>
      </c>
      <c r="O57" s="93" t="s">
        <v>38</v>
      </c>
      <c r="P57" s="11">
        <v>46112</v>
      </c>
      <c r="Q57" s="11"/>
      <c r="R57" s="16" t="s">
        <v>258</v>
      </c>
      <c r="S57" s="16" t="s">
        <v>114</v>
      </c>
      <c r="T57" s="32">
        <v>5414918</v>
      </c>
      <c r="U57" s="37" t="s">
        <v>58</v>
      </c>
      <c r="V57" s="21" t="e">
        <f>VLOOKUP(#REF!,Key!A$197:B$202,2,FALSE)</f>
        <v>#REF!</v>
      </c>
    </row>
    <row r="58" spans="1:23" s="105" customFormat="1" ht="63" customHeight="1" x14ac:dyDescent="0.25">
      <c r="A58" s="114" t="s">
        <v>92</v>
      </c>
      <c r="B58" s="13">
        <v>10169</v>
      </c>
      <c r="C58" s="22" t="s">
        <v>87</v>
      </c>
      <c r="D58" s="38" t="str">
        <f>_xlfn.IFNA(VLOOKUP(C58,Key!B$3:E$25,4,FALSE),"")</f>
        <v>Communities and housing</v>
      </c>
      <c r="E58" s="16" t="s">
        <v>261</v>
      </c>
      <c r="F58" s="16" t="s">
        <v>262</v>
      </c>
      <c r="G58" s="16" t="s">
        <v>263</v>
      </c>
      <c r="H58" s="16" t="s">
        <v>264</v>
      </c>
      <c r="I58" s="26">
        <v>360000</v>
      </c>
      <c r="J58" s="27" t="str">
        <f>IF(U58="10. Contract management",I58,"TBC")</f>
        <v>TBC</v>
      </c>
      <c r="K58" s="98">
        <v>0</v>
      </c>
      <c r="L58" s="93" t="str">
        <f>IF(A58="A","N/A",IF(A58="E","TBC"))</f>
        <v>TBC</v>
      </c>
      <c r="M58" s="93" t="str">
        <f>IF(A58="A","a",IF(A58="E","TBC"))</f>
        <v>TBC</v>
      </c>
      <c r="N58" s="11">
        <v>45323</v>
      </c>
      <c r="O58" s="93" t="s">
        <v>97</v>
      </c>
      <c r="P58" s="11" t="s">
        <v>57</v>
      </c>
      <c r="Q58" s="11"/>
      <c r="R58" s="16" t="s">
        <v>57</v>
      </c>
      <c r="S58" s="16" t="s">
        <v>57</v>
      </c>
      <c r="T58" s="32" t="s">
        <v>57</v>
      </c>
      <c r="U58" s="37" t="s">
        <v>144</v>
      </c>
      <c r="V58" s="21" t="e">
        <f>VLOOKUP(#REF!,Key!A$197:B$202,2,FALSE)</f>
        <v>#REF!</v>
      </c>
      <c r="W58" s="21"/>
    </row>
    <row r="59" spans="1:23" ht="48" x14ac:dyDescent="0.25">
      <c r="A59" s="114" t="s">
        <v>30</v>
      </c>
      <c r="B59" s="13">
        <v>10172</v>
      </c>
      <c r="C59" s="22" t="s">
        <v>32</v>
      </c>
      <c r="D59" s="38" t="str">
        <f>_xlfn.IFNA(VLOOKUP(C59,Key!B$3:E$25,4,FALSE),"")</f>
        <v>Resources</v>
      </c>
      <c r="E59" s="16" t="s">
        <v>265</v>
      </c>
      <c r="F59" s="16" t="s">
        <v>102</v>
      </c>
      <c r="G59" s="16" t="s">
        <v>266</v>
      </c>
      <c r="H59" s="16" t="s">
        <v>106</v>
      </c>
      <c r="I59" s="26">
        <v>450000</v>
      </c>
      <c r="J59" s="27">
        <v>450000</v>
      </c>
      <c r="K59" s="98">
        <v>0</v>
      </c>
      <c r="L59" s="93" t="str">
        <f>IF(A59="A","N/A",IF(A59="E","TBC"))</f>
        <v>N/A</v>
      </c>
      <c r="M59" s="93" t="str">
        <f>IF(A59="A","a",IF(A59="E","TBC"))</f>
        <v>a</v>
      </c>
      <c r="N59" s="11">
        <v>44551</v>
      </c>
      <c r="O59" s="93" t="s">
        <v>38</v>
      </c>
      <c r="P59" s="11">
        <v>46376</v>
      </c>
      <c r="Q59" s="11"/>
      <c r="R59" s="16" t="s">
        <v>267</v>
      </c>
      <c r="S59" s="16" t="s">
        <v>40</v>
      </c>
      <c r="T59" s="32" t="s">
        <v>268</v>
      </c>
      <c r="U59" s="37" t="s">
        <v>58</v>
      </c>
      <c r="V59" s="21" t="e">
        <f>VLOOKUP(#REF!,Key!A$197:B$202,2,FALSE)</f>
        <v>#REF!</v>
      </c>
    </row>
    <row r="60" spans="1:23" ht="72" customHeight="1" x14ac:dyDescent="0.25">
      <c r="A60" s="114" t="s">
        <v>30</v>
      </c>
      <c r="B60" s="13">
        <v>10176</v>
      </c>
      <c r="C60" s="22" t="s">
        <v>32</v>
      </c>
      <c r="D60" s="38" t="str">
        <f>_xlfn.IFNA(VLOOKUP(C60,Key!B$3:E$25,4,FALSE),"")</f>
        <v>Resources</v>
      </c>
      <c r="E60" s="16" t="s">
        <v>269</v>
      </c>
      <c r="F60" s="16" t="s">
        <v>102</v>
      </c>
      <c r="G60" s="16" t="s">
        <v>103</v>
      </c>
      <c r="H60" s="16" t="s">
        <v>158</v>
      </c>
      <c r="I60" s="26">
        <v>1000000</v>
      </c>
      <c r="J60" s="27">
        <v>1100000</v>
      </c>
      <c r="K60" s="98">
        <v>0</v>
      </c>
      <c r="L60" s="93" t="str">
        <f>IF(A60="A","N/A",IF(A60="E","TBC"))</f>
        <v>N/A</v>
      </c>
      <c r="M60" s="93" t="str">
        <f>IF(A60="A","a",IF(A60="E","TBC"))</f>
        <v>a</v>
      </c>
      <c r="N60" s="11">
        <v>44704</v>
      </c>
      <c r="O60" s="93" t="s">
        <v>38</v>
      </c>
      <c r="P60" s="11">
        <v>46164</v>
      </c>
      <c r="Q60" s="11"/>
      <c r="R60" s="16" t="s">
        <v>270</v>
      </c>
      <c r="S60" s="16" t="s">
        <v>114</v>
      </c>
      <c r="T60" s="32">
        <v>9600193</v>
      </c>
      <c r="U60" s="37" t="s">
        <v>58</v>
      </c>
      <c r="V60" s="21" t="e">
        <f>VLOOKUP(#REF!,Key!A$197:B$202,2,FALSE)</f>
        <v>#REF!</v>
      </c>
    </row>
    <row r="61" spans="1:23" ht="54.6" customHeight="1" x14ac:dyDescent="0.25">
      <c r="A61" s="114" t="s">
        <v>30</v>
      </c>
      <c r="B61" s="13">
        <v>10189</v>
      </c>
      <c r="C61" s="16" t="s">
        <v>51</v>
      </c>
      <c r="D61" s="38" t="str">
        <f>_xlfn.IFNA(VLOOKUP(C61,Key!B$3:E$25,4,FALSE),"")</f>
        <v>Development and city services</v>
      </c>
      <c r="E61" s="16" t="s">
        <v>272</v>
      </c>
      <c r="F61" s="16" t="s">
        <v>64</v>
      </c>
      <c r="G61" s="16" t="s">
        <v>65</v>
      </c>
      <c r="H61" s="16" t="s">
        <v>66</v>
      </c>
      <c r="I61" s="26">
        <v>-500000</v>
      </c>
      <c r="J61" s="27">
        <v>-500000</v>
      </c>
      <c r="K61" s="98">
        <v>0</v>
      </c>
      <c r="L61" s="63">
        <v>44575</v>
      </c>
      <c r="M61" s="93" t="s">
        <v>38</v>
      </c>
      <c r="N61" s="11">
        <v>44652</v>
      </c>
      <c r="O61" s="93" t="s">
        <v>38</v>
      </c>
      <c r="P61" s="11">
        <v>46477</v>
      </c>
      <c r="Q61" s="11"/>
      <c r="R61" s="16" t="s">
        <v>273</v>
      </c>
      <c r="S61" s="16" t="s">
        <v>57</v>
      </c>
      <c r="T61" s="32" t="s">
        <v>57</v>
      </c>
      <c r="U61" s="37" t="s">
        <v>58</v>
      </c>
      <c r="V61" s="21" t="e">
        <f>VLOOKUP(#REF!,Key!A$197:B$202,2,FALSE)</f>
        <v>#REF!</v>
      </c>
    </row>
    <row r="62" spans="1:23" ht="72" customHeight="1" x14ac:dyDescent="0.25">
      <c r="A62" s="114" t="s">
        <v>30</v>
      </c>
      <c r="B62" s="13">
        <v>10201</v>
      </c>
      <c r="C62" s="16" t="s">
        <v>87</v>
      </c>
      <c r="D62" s="38" t="s">
        <v>88</v>
      </c>
      <c r="E62" s="16" t="s">
        <v>276</v>
      </c>
      <c r="F62" s="16" t="s">
        <v>53</v>
      </c>
      <c r="G62" s="16" t="s">
        <v>223</v>
      </c>
      <c r="H62" s="16" t="s">
        <v>277</v>
      </c>
      <c r="I62" s="26">
        <v>150000</v>
      </c>
      <c r="J62" s="27">
        <v>232500</v>
      </c>
      <c r="K62" s="98">
        <v>0</v>
      </c>
      <c r="L62" s="93" t="str">
        <f>IF(A62="A","N/A",IF(A62="E","TBC"))</f>
        <v>N/A</v>
      </c>
      <c r="M62" s="93" t="str">
        <f t="shared" ref="M62:M74" si="0">IF(A62="A","a",IF(A62="E","TBC"))</f>
        <v>a</v>
      </c>
      <c r="N62" s="11">
        <v>44713</v>
      </c>
      <c r="O62" s="93" t="s">
        <v>38</v>
      </c>
      <c r="P62" s="11">
        <v>46173</v>
      </c>
      <c r="Q62" s="11"/>
      <c r="R62" s="16" t="s">
        <v>278</v>
      </c>
      <c r="S62" s="16" t="s">
        <v>40</v>
      </c>
      <c r="T62" s="32" t="s">
        <v>279</v>
      </c>
      <c r="U62" s="37" t="s">
        <v>58</v>
      </c>
      <c r="V62" s="21" t="e">
        <f>VLOOKUP(#REF!,Key!A$197:B$202,2,FALSE)</f>
        <v>#REF!</v>
      </c>
    </row>
    <row r="63" spans="1:23" ht="55.5" customHeight="1" x14ac:dyDescent="0.25">
      <c r="A63" s="114" t="s">
        <v>92</v>
      </c>
      <c r="B63" s="13">
        <v>10202</v>
      </c>
      <c r="C63" s="16" t="s">
        <v>100</v>
      </c>
      <c r="D63" s="38" t="str">
        <f>_xlfn.IFNA(VLOOKUP(C63,Key!B$3:E$25,4,FALSE),"")</f>
        <v>Communities and housing</v>
      </c>
      <c r="E63" s="16" t="s">
        <v>280</v>
      </c>
      <c r="F63" s="16" t="s">
        <v>141</v>
      </c>
      <c r="G63" s="16" t="s">
        <v>213</v>
      </c>
      <c r="H63" s="16" t="s">
        <v>57</v>
      </c>
      <c r="I63" s="26">
        <v>100000</v>
      </c>
      <c r="J63" s="27" t="str">
        <f>IF(U63="10. Contract management",I63,"TBC")</f>
        <v>TBC</v>
      </c>
      <c r="K63" s="98">
        <v>0</v>
      </c>
      <c r="L63" s="93" t="str">
        <f>IF(A63="A","N/A",IF(A63="E","TBC"))</f>
        <v>TBC</v>
      </c>
      <c r="M63" s="93" t="str">
        <f t="shared" si="0"/>
        <v>TBC</v>
      </c>
      <c r="N63" s="11" t="s">
        <v>281</v>
      </c>
      <c r="O63" s="93" t="s">
        <v>97</v>
      </c>
      <c r="P63" s="11" t="s">
        <v>57</v>
      </c>
      <c r="Q63" s="11"/>
      <c r="R63" s="16" t="s">
        <v>57</v>
      </c>
      <c r="S63" s="16" t="s">
        <v>57</v>
      </c>
      <c r="T63" s="32" t="s">
        <v>57</v>
      </c>
      <c r="U63" s="37" t="s">
        <v>98</v>
      </c>
      <c r="V63" s="21" t="e">
        <f>VLOOKUP(#REF!,Key!A$197:B$202,2,FALSE)</f>
        <v>#REF!</v>
      </c>
    </row>
    <row r="64" spans="1:23" ht="36" customHeight="1" x14ac:dyDescent="0.25">
      <c r="A64" s="114" t="s">
        <v>30</v>
      </c>
      <c r="B64" s="13">
        <v>10231</v>
      </c>
      <c r="C64" s="16" t="s">
        <v>51</v>
      </c>
      <c r="D64" s="38" t="str">
        <f>_xlfn.IFNA(VLOOKUP(C64,Key!B$3:E$25,4,FALSE),"")</f>
        <v>Development and city services</v>
      </c>
      <c r="E64" s="16" t="s">
        <v>283</v>
      </c>
      <c r="F64" s="16" t="s">
        <v>72</v>
      </c>
      <c r="G64" s="16" t="s">
        <v>73</v>
      </c>
      <c r="H64" s="16" t="s">
        <v>66</v>
      </c>
      <c r="I64" s="26">
        <v>805000</v>
      </c>
      <c r="J64" s="27">
        <v>805000</v>
      </c>
      <c r="K64" s="98">
        <v>0</v>
      </c>
      <c r="L64" s="63">
        <v>44685</v>
      </c>
      <c r="M64" s="93" t="str">
        <f t="shared" si="0"/>
        <v>a</v>
      </c>
      <c r="N64" s="11">
        <v>44825</v>
      </c>
      <c r="O64" s="93" t="s">
        <v>38</v>
      </c>
      <c r="P64" s="11">
        <v>45921</v>
      </c>
      <c r="Q64" s="11"/>
      <c r="R64" s="16" t="s">
        <v>284</v>
      </c>
      <c r="S64" s="16" t="s">
        <v>57</v>
      </c>
      <c r="T64" s="32" t="s">
        <v>285</v>
      </c>
      <c r="U64" s="37" t="s">
        <v>58</v>
      </c>
      <c r="V64" s="21" t="e">
        <f>VLOOKUP(#REF!,Key!A$197:B$202,2,FALSE)</f>
        <v>#REF!</v>
      </c>
    </row>
    <row r="65" spans="1:22" ht="48" customHeight="1" x14ac:dyDescent="0.25">
      <c r="A65" s="114" t="s">
        <v>30</v>
      </c>
      <c r="B65" s="13">
        <v>10241</v>
      </c>
      <c r="C65" s="16" t="s">
        <v>87</v>
      </c>
      <c r="D65" s="38" t="s">
        <v>88</v>
      </c>
      <c r="E65" s="16" t="s">
        <v>286</v>
      </c>
      <c r="F65" s="16" t="s">
        <v>53</v>
      </c>
      <c r="G65" s="16" t="s">
        <v>223</v>
      </c>
      <c r="H65" s="16" t="s">
        <v>287</v>
      </c>
      <c r="I65" s="26">
        <v>2000000</v>
      </c>
      <c r="J65" s="27">
        <v>3264000</v>
      </c>
      <c r="K65" s="98">
        <v>0</v>
      </c>
      <c r="L65" s="93" t="str">
        <f t="shared" ref="L65:L74" si="1">IF(A65="A","N/A",IF(A65="E","TBC"))</f>
        <v>N/A</v>
      </c>
      <c r="M65" s="93" t="str">
        <f t="shared" si="0"/>
        <v>a</v>
      </c>
      <c r="N65" s="11">
        <v>45017</v>
      </c>
      <c r="O65" s="93" t="s">
        <v>38</v>
      </c>
      <c r="P65" s="11">
        <v>46477</v>
      </c>
      <c r="Q65" s="11"/>
      <c r="R65" s="16" t="s">
        <v>288</v>
      </c>
      <c r="S65" s="16" t="s">
        <v>114</v>
      </c>
      <c r="T65" s="32" t="s">
        <v>289</v>
      </c>
      <c r="U65" s="37" t="s">
        <v>58</v>
      </c>
      <c r="V65" s="21" t="e">
        <f>VLOOKUP(#REF!,Key!A$197:B$202,2,FALSE)</f>
        <v>#REF!</v>
      </c>
    </row>
    <row r="66" spans="1:22" ht="72" customHeight="1" x14ac:dyDescent="0.25">
      <c r="A66" s="114" t="s">
        <v>30</v>
      </c>
      <c r="B66" s="16">
        <v>10242.1</v>
      </c>
      <c r="C66" s="16" t="s">
        <v>87</v>
      </c>
      <c r="D66" s="38" t="s">
        <v>88</v>
      </c>
      <c r="E66" s="16" t="s">
        <v>290</v>
      </c>
      <c r="F66" s="16" t="s">
        <v>53</v>
      </c>
      <c r="G66" s="16" t="s">
        <v>223</v>
      </c>
      <c r="H66" s="16" t="s">
        <v>287</v>
      </c>
      <c r="I66" s="26">
        <v>2000000</v>
      </c>
      <c r="J66" s="27">
        <v>632577</v>
      </c>
      <c r="K66" s="98">
        <v>0</v>
      </c>
      <c r="L66" s="93" t="str">
        <f t="shared" si="1"/>
        <v>N/A</v>
      </c>
      <c r="M66" s="93" t="str">
        <f t="shared" si="0"/>
        <v>a</v>
      </c>
      <c r="N66" s="11">
        <v>45017</v>
      </c>
      <c r="O66" s="93" t="s">
        <v>38</v>
      </c>
      <c r="P66" s="11">
        <v>46477</v>
      </c>
      <c r="Q66" s="11"/>
      <c r="R66" s="16" t="s">
        <v>291</v>
      </c>
      <c r="S66" s="16" t="s">
        <v>114</v>
      </c>
      <c r="T66" s="16">
        <v>2981693</v>
      </c>
      <c r="U66" s="37" t="s">
        <v>58</v>
      </c>
      <c r="V66" s="21" t="e">
        <f>VLOOKUP(#REF!,Key!A$197:B$202,2,FALSE)</f>
        <v>#REF!</v>
      </c>
    </row>
    <row r="67" spans="1:22" ht="36" customHeight="1" x14ac:dyDescent="0.25">
      <c r="A67" s="114" t="s">
        <v>30</v>
      </c>
      <c r="B67" s="16">
        <v>10242.200000000001</v>
      </c>
      <c r="C67" s="16" t="s">
        <v>87</v>
      </c>
      <c r="D67" s="38" t="s">
        <v>88</v>
      </c>
      <c r="E67" s="16" t="s">
        <v>293</v>
      </c>
      <c r="F67" s="16" t="s">
        <v>53</v>
      </c>
      <c r="G67" s="16" t="s">
        <v>223</v>
      </c>
      <c r="H67" s="16" t="s">
        <v>287</v>
      </c>
      <c r="I67" s="26">
        <v>2000000</v>
      </c>
      <c r="J67" s="27">
        <v>1478400</v>
      </c>
      <c r="K67" s="98">
        <v>0</v>
      </c>
      <c r="L67" s="93" t="str">
        <f t="shared" si="1"/>
        <v>N/A</v>
      </c>
      <c r="M67" s="93" t="str">
        <f t="shared" si="0"/>
        <v>a</v>
      </c>
      <c r="N67" s="11">
        <v>45017</v>
      </c>
      <c r="O67" s="93" t="s">
        <v>38</v>
      </c>
      <c r="P67" s="11">
        <v>46477</v>
      </c>
      <c r="Q67" s="11"/>
      <c r="R67" s="16" t="s">
        <v>294</v>
      </c>
      <c r="S67" s="16" t="s">
        <v>114</v>
      </c>
      <c r="T67" s="16">
        <v>3945920</v>
      </c>
      <c r="U67" s="37" t="s">
        <v>58</v>
      </c>
      <c r="V67" s="21" t="e">
        <f>VLOOKUP(#REF!,Key!A$197:B$202,2,FALSE)</f>
        <v>#REF!</v>
      </c>
    </row>
    <row r="68" spans="1:22" ht="120" customHeight="1" x14ac:dyDescent="0.25">
      <c r="A68" s="114" t="s">
        <v>30</v>
      </c>
      <c r="B68" s="13">
        <v>10244</v>
      </c>
      <c r="C68" s="22" t="s">
        <v>32</v>
      </c>
      <c r="D68" s="38" t="str">
        <f>_xlfn.IFNA(VLOOKUP(C68,Key!B$3:E$25,4,FALSE),"")</f>
        <v>Resources</v>
      </c>
      <c r="E68" s="16" t="s">
        <v>295</v>
      </c>
      <c r="F68" s="16" t="s">
        <v>102</v>
      </c>
      <c r="G68" s="16" t="s">
        <v>103</v>
      </c>
      <c r="H68" s="16" t="s">
        <v>106</v>
      </c>
      <c r="I68" s="26">
        <v>1200000</v>
      </c>
      <c r="J68" s="27">
        <v>1289000</v>
      </c>
      <c r="K68" s="98">
        <v>0</v>
      </c>
      <c r="L68" s="93" t="str">
        <f t="shared" si="1"/>
        <v>N/A</v>
      </c>
      <c r="M68" s="93" t="str">
        <f t="shared" si="0"/>
        <v>a</v>
      </c>
      <c r="N68" s="11">
        <v>44657</v>
      </c>
      <c r="O68" s="93" t="s">
        <v>38</v>
      </c>
      <c r="P68" s="11">
        <v>46482</v>
      </c>
      <c r="Q68" s="11"/>
      <c r="R68" s="16" t="s">
        <v>296</v>
      </c>
      <c r="S68" s="16" t="s">
        <v>40</v>
      </c>
      <c r="T68" s="55" t="s">
        <v>297</v>
      </c>
      <c r="U68" s="37" t="s">
        <v>58</v>
      </c>
      <c r="V68" s="21" t="e">
        <f>VLOOKUP(#REF!,Key!A$197:B$202,2,FALSE)</f>
        <v>#REF!</v>
      </c>
    </row>
    <row r="69" spans="1:22" ht="60" customHeight="1" x14ac:dyDescent="0.25">
      <c r="A69" s="114" t="s">
        <v>30</v>
      </c>
      <c r="B69" s="13">
        <v>10253</v>
      </c>
      <c r="C69" s="16" t="s">
        <v>51</v>
      </c>
      <c r="D69" s="38" t="str">
        <f>_xlfn.IFNA(VLOOKUP(C69,Key!B$3:E$25,4,FALSE),"")</f>
        <v>Development and city services</v>
      </c>
      <c r="E69" s="16" t="s">
        <v>299</v>
      </c>
      <c r="F69" s="16" t="s">
        <v>191</v>
      </c>
      <c r="G69" s="16" t="s">
        <v>253</v>
      </c>
      <c r="H69" s="16" t="s">
        <v>106</v>
      </c>
      <c r="I69" s="26">
        <v>200000</v>
      </c>
      <c r="J69" s="27">
        <v>173700</v>
      </c>
      <c r="K69" s="98">
        <v>0</v>
      </c>
      <c r="L69" s="93" t="str">
        <f t="shared" si="1"/>
        <v>N/A</v>
      </c>
      <c r="M69" s="93" t="str">
        <f t="shared" si="0"/>
        <v>a</v>
      </c>
      <c r="N69" s="11">
        <v>44835</v>
      </c>
      <c r="O69" s="93" t="s">
        <v>38</v>
      </c>
      <c r="P69" s="11">
        <v>46295</v>
      </c>
      <c r="Q69" s="11"/>
      <c r="R69" s="16" t="s">
        <v>300</v>
      </c>
      <c r="S69" s="16" t="s">
        <v>57</v>
      </c>
      <c r="T69" s="32" t="s">
        <v>57</v>
      </c>
      <c r="U69" s="37" t="s">
        <v>58</v>
      </c>
      <c r="V69" s="21" t="e">
        <f>VLOOKUP(#REF!,Key!A$197:B$202,2,FALSE)</f>
        <v>#REF!</v>
      </c>
    </row>
    <row r="70" spans="1:22" ht="32.1" customHeight="1" x14ac:dyDescent="0.25">
      <c r="A70" s="114" t="s">
        <v>30</v>
      </c>
      <c r="B70" s="13">
        <v>10259</v>
      </c>
      <c r="C70" s="16" t="s">
        <v>301</v>
      </c>
      <c r="D70" s="38" t="str">
        <f>_xlfn.IFNA(VLOOKUP(C70,Key!B$3:E$25,4,FALSE),"")</f>
        <v>Resources</v>
      </c>
      <c r="E70" s="16" t="s">
        <v>302</v>
      </c>
      <c r="F70" s="16" t="s">
        <v>35</v>
      </c>
      <c r="G70" s="16" t="s">
        <v>127</v>
      </c>
      <c r="H70" s="16" t="s">
        <v>303</v>
      </c>
      <c r="I70" s="26">
        <v>220000</v>
      </c>
      <c r="J70" s="27">
        <v>220000</v>
      </c>
      <c r="K70" s="98">
        <v>0</v>
      </c>
      <c r="L70" s="93" t="str">
        <f t="shared" si="1"/>
        <v>N/A</v>
      </c>
      <c r="M70" s="93" t="str">
        <f t="shared" si="0"/>
        <v>a</v>
      </c>
      <c r="N70" s="11">
        <v>44652</v>
      </c>
      <c r="O70" s="93" t="s">
        <v>38</v>
      </c>
      <c r="P70" s="11">
        <v>46112</v>
      </c>
      <c r="Q70" s="11"/>
      <c r="R70" s="16" t="s">
        <v>304</v>
      </c>
      <c r="S70" s="16" t="s">
        <v>114</v>
      </c>
      <c r="T70" s="32" t="s">
        <v>70</v>
      </c>
      <c r="U70" s="37" t="s">
        <v>58</v>
      </c>
      <c r="V70" s="21" t="e">
        <f>VLOOKUP(#REF!,Key!A$197:B$202,2,FALSE)</f>
        <v>#REF!</v>
      </c>
    </row>
    <row r="71" spans="1:22" ht="48" customHeight="1" x14ac:dyDescent="0.25">
      <c r="A71" s="114" t="s">
        <v>30</v>
      </c>
      <c r="B71" s="13">
        <v>10268</v>
      </c>
      <c r="C71" s="22" t="s">
        <v>32</v>
      </c>
      <c r="D71" s="38" t="str">
        <f>_xlfn.IFNA(VLOOKUP(C71,Key!B$3:E$25,4,FALSE),"")</f>
        <v>Resources</v>
      </c>
      <c r="E71" s="16" t="s">
        <v>306</v>
      </c>
      <c r="F71" s="16" t="s">
        <v>102</v>
      </c>
      <c r="G71" s="16" t="s">
        <v>103</v>
      </c>
      <c r="H71" s="16" t="s">
        <v>307</v>
      </c>
      <c r="I71" s="26">
        <v>12000</v>
      </c>
      <c r="J71" s="27">
        <v>36100</v>
      </c>
      <c r="K71" s="98">
        <v>0</v>
      </c>
      <c r="L71" s="93" t="str">
        <f t="shared" si="1"/>
        <v>N/A</v>
      </c>
      <c r="M71" s="93" t="str">
        <f t="shared" si="0"/>
        <v>a</v>
      </c>
      <c r="N71" s="11">
        <v>44855</v>
      </c>
      <c r="O71" s="93" t="s">
        <v>38</v>
      </c>
      <c r="P71" s="11">
        <v>45950</v>
      </c>
      <c r="Q71" s="11"/>
      <c r="R71" s="16" t="s">
        <v>308</v>
      </c>
      <c r="S71" s="16" t="s">
        <v>114</v>
      </c>
      <c r="T71" s="32">
        <v>2109168</v>
      </c>
      <c r="U71" s="37" t="s">
        <v>58</v>
      </c>
      <c r="V71" s="21" t="e">
        <f>VLOOKUP(#REF!,Key!A$197:B$202,2,FALSE)</f>
        <v>#REF!</v>
      </c>
    </row>
    <row r="72" spans="1:22" ht="72" customHeight="1" x14ac:dyDescent="0.25">
      <c r="A72" s="114" t="s">
        <v>30</v>
      </c>
      <c r="B72" s="13">
        <v>10273</v>
      </c>
      <c r="C72" s="22" t="s">
        <v>182</v>
      </c>
      <c r="D72" s="38" t="str">
        <f>_xlfn.IFNA(VLOOKUP(C72,Key!B$3:E$25,4,FALSE),"")</f>
        <v>Development and city services</v>
      </c>
      <c r="E72" s="16" t="s">
        <v>309</v>
      </c>
      <c r="F72" s="16" t="s">
        <v>53</v>
      </c>
      <c r="G72" s="16" t="s">
        <v>54</v>
      </c>
      <c r="H72" s="16" t="s">
        <v>264</v>
      </c>
      <c r="I72" s="26">
        <v>179205</v>
      </c>
      <c r="J72" s="27">
        <v>179205</v>
      </c>
      <c r="K72" s="98">
        <v>0</v>
      </c>
      <c r="L72" s="93" t="str">
        <f t="shared" si="1"/>
        <v>N/A</v>
      </c>
      <c r="M72" s="93" t="str">
        <f t="shared" si="0"/>
        <v>a</v>
      </c>
      <c r="N72" s="11">
        <v>44805</v>
      </c>
      <c r="O72" s="93" t="s">
        <v>38</v>
      </c>
      <c r="P72" s="11">
        <v>45961</v>
      </c>
      <c r="Q72" s="11"/>
      <c r="R72" s="16" t="s">
        <v>310</v>
      </c>
      <c r="S72" s="16" t="s">
        <v>114</v>
      </c>
      <c r="T72" s="32" t="s">
        <v>311</v>
      </c>
      <c r="U72" s="37" t="s">
        <v>58</v>
      </c>
      <c r="V72" s="21" t="e">
        <f>VLOOKUP(#REF!,Key!A$197:B$202,2,FALSE)</f>
        <v>#REF!</v>
      </c>
    </row>
    <row r="73" spans="1:22" ht="72" customHeight="1" x14ac:dyDescent="0.25">
      <c r="A73" s="114" t="s">
        <v>30</v>
      </c>
      <c r="B73" s="13">
        <v>10274</v>
      </c>
      <c r="C73" s="22" t="s">
        <v>182</v>
      </c>
      <c r="D73" s="38" t="str">
        <f>_xlfn.IFNA(VLOOKUP(C73,Key!B$3:E$25,4,FALSE),"")</f>
        <v>Development and city services</v>
      </c>
      <c r="E73" s="16" t="s">
        <v>313</v>
      </c>
      <c r="F73" s="16" t="s">
        <v>35</v>
      </c>
      <c r="G73" s="16" t="s">
        <v>177</v>
      </c>
      <c r="H73" s="16" t="s">
        <v>264</v>
      </c>
      <c r="I73" s="26">
        <v>229826.29</v>
      </c>
      <c r="J73" s="27">
        <v>229826.29</v>
      </c>
      <c r="K73" s="98">
        <v>0</v>
      </c>
      <c r="L73" s="93" t="str">
        <f t="shared" si="1"/>
        <v>N/A</v>
      </c>
      <c r="M73" s="93" t="str">
        <f t="shared" si="0"/>
        <v>a</v>
      </c>
      <c r="N73" s="11">
        <v>44805</v>
      </c>
      <c r="O73" s="93" t="s">
        <v>38</v>
      </c>
      <c r="P73" s="11">
        <v>45961</v>
      </c>
      <c r="Q73" s="11"/>
      <c r="R73" s="16" t="s">
        <v>314</v>
      </c>
      <c r="S73" s="16" t="s">
        <v>114</v>
      </c>
      <c r="T73" s="32" t="s">
        <v>315</v>
      </c>
      <c r="U73" s="37" t="s">
        <v>58</v>
      </c>
      <c r="V73" s="21" t="e">
        <f>VLOOKUP(#REF!,Key!A$197:B$202,2,FALSE)</f>
        <v>#REF!</v>
      </c>
    </row>
    <row r="74" spans="1:22" ht="36" customHeight="1" x14ac:dyDescent="0.25">
      <c r="A74" s="114" t="s">
        <v>30</v>
      </c>
      <c r="B74" s="13">
        <v>10280</v>
      </c>
      <c r="C74" s="16" t="s">
        <v>147</v>
      </c>
      <c r="D74" s="38" t="s">
        <v>33</v>
      </c>
      <c r="E74" s="16" t="s">
        <v>316</v>
      </c>
      <c r="F74" s="16" t="s">
        <v>102</v>
      </c>
      <c r="G74" s="16" t="s">
        <v>210</v>
      </c>
      <c r="H74" s="16" t="s">
        <v>264</v>
      </c>
      <c r="I74" s="26">
        <v>200000</v>
      </c>
      <c r="J74" s="27">
        <v>433615.25</v>
      </c>
      <c r="K74" s="98">
        <v>0</v>
      </c>
      <c r="L74" s="93" t="str">
        <f t="shared" si="1"/>
        <v>N/A</v>
      </c>
      <c r="M74" s="93" t="str">
        <f t="shared" si="0"/>
        <v>a</v>
      </c>
      <c r="N74" s="11">
        <v>44956</v>
      </c>
      <c r="O74" s="93" t="s">
        <v>97</v>
      </c>
      <c r="P74" s="11">
        <v>46783</v>
      </c>
      <c r="Q74" s="11"/>
      <c r="R74" s="16" t="s">
        <v>317</v>
      </c>
      <c r="S74" s="16" t="s">
        <v>57</v>
      </c>
      <c r="T74" s="32" t="s">
        <v>318</v>
      </c>
      <c r="U74" s="37" t="s">
        <v>58</v>
      </c>
      <c r="V74" s="21" t="e">
        <f>VLOOKUP(#REF!,Key!A$197:B$202,2,FALSE)</f>
        <v>#REF!</v>
      </c>
    </row>
    <row r="75" spans="1:22" ht="36" customHeight="1" x14ac:dyDescent="0.25">
      <c r="A75" s="114" t="s">
        <v>30</v>
      </c>
      <c r="B75" s="13">
        <v>10282</v>
      </c>
      <c r="C75" s="22" t="s">
        <v>32</v>
      </c>
      <c r="D75" s="38" t="str">
        <f>_xlfn.IFNA(VLOOKUP(C75,Key!B$3:E$25,4,FALSE),"")</f>
        <v>Resources</v>
      </c>
      <c r="E75" s="16" t="s">
        <v>319</v>
      </c>
      <c r="F75" s="16" t="s">
        <v>102</v>
      </c>
      <c r="G75" s="16" t="s">
        <v>320</v>
      </c>
      <c r="H75" s="16" t="s">
        <v>66</v>
      </c>
      <c r="I75" s="26">
        <v>350000</v>
      </c>
      <c r="J75" s="27">
        <v>350000</v>
      </c>
      <c r="K75" s="98">
        <v>0</v>
      </c>
      <c r="L75" s="63">
        <v>44915</v>
      </c>
      <c r="M75" s="93" t="s">
        <v>38</v>
      </c>
      <c r="N75" s="11">
        <v>45017</v>
      </c>
      <c r="O75" s="93" t="s">
        <v>38</v>
      </c>
      <c r="P75" s="11">
        <v>46477</v>
      </c>
      <c r="Q75" s="11"/>
      <c r="R75" s="16" t="s">
        <v>128</v>
      </c>
      <c r="S75" s="16" t="s">
        <v>40</v>
      </c>
      <c r="T75" s="32" t="s">
        <v>129</v>
      </c>
      <c r="U75" s="37" t="s">
        <v>58</v>
      </c>
      <c r="V75" s="21" t="e">
        <f>VLOOKUP(#REF!,Key!A$197:B$202,2,FALSE)</f>
        <v>#REF!</v>
      </c>
    </row>
    <row r="76" spans="1:22" ht="48" customHeight="1" x14ac:dyDescent="0.25">
      <c r="A76" s="114" t="s">
        <v>92</v>
      </c>
      <c r="B76" s="18">
        <v>10283.200000000001</v>
      </c>
      <c r="C76" s="22" t="s">
        <v>182</v>
      </c>
      <c r="D76" s="38" t="str">
        <f>_xlfn.IFNA(VLOOKUP(C76,Key!B$3:E$25,4,FALSE),"")</f>
        <v>Development and city services</v>
      </c>
      <c r="E76" s="16" t="s">
        <v>321</v>
      </c>
      <c r="F76" s="16" t="s">
        <v>162</v>
      </c>
      <c r="G76" s="16" t="s">
        <v>163</v>
      </c>
      <c r="H76" s="16" t="s">
        <v>106</v>
      </c>
      <c r="I76" s="26">
        <v>500000</v>
      </c>
      <c r="J76" s="27" t="str">
        <f>IF(U76="10. Contract management",I76,"TBC")</f>
        <v>TBC</v>
      </c>
      <c r="K76" s="98">
        <v>0</v>
      </c>
      <c r="L76" s="93" t="str">
        <f t="shared" ref="L76:L88" si="2">IF(A76="A","N/A",IF(A76="E","TBC"))</f>
        <v>TBC</v>
      </c>
      <c r="M76" s="93" t="str">
        <f t="shared" ref="M76:M88" si="3">IF(A76="A","a",IF(A76="E","TBC"))</f>
        <v>TBC</v>
      </c>
      <c r="N76" s="11">
        <v>45566</v>
      </c>
      <c r="O76" s="93" t="s">
        <v>97</v>
      </c>
      <c r="P76" s="11" t="s">
        <v>57</v>
      </c>
      <c r="Q76" s="11"/>
      <c r="R76" s="16" t="s">
        <v>57</v>
      </c>
      <c r="S76" s="16" t="s">
        <v>57</v>
      </c>
      <c r="T76" s="32" t="s">
        <v>57</v>
      </c>
      <c r="U76" s="37" t="s">
        <v>322</v>
      </c>
      <c r="V76" s="21" t="e">
        <f>VLOOKUP(#REF!,Key!A$197:B$202,2,FALSE)</f>
        <v>#REF!</v>
      </c>
    </row>
    <row r="77" spans="1:22" ht="36" customHeight="1" x14ac:dyDescent="0.25">
      <c r="A77" s="114" t="s">
        <v>92</v>
      </c>
      <c r="B77" s="18">
        <v>10283.299999999999</v>
      </c>
      <c r="C77" s="22" t="s">
        <v>182</v>
      </c>
      <c r="D77" s="38" t="str">
        <f>_xlfn.IFNA(VLOOKUP(C77,Key!B$3:E$25,4,FALSE),"")</f>
        <v>Development and city services</v>
      </c>
      <c r="E77" s="16" t="s">
        <v>323</v>
      </c>
      <c r="F77" s="16" t="s">
        <v>162</v>
      </c>
      <c r="G77" s="16" t="s">
        <v>163</v>
      </c>
      <c r="H77" s="16" t="s">
        <v>106</v>
      </c>
      <c r="I77" s="26">
        <v>500000</v>
      </c>
      <c r="J77" s="27" t="str">
        <f>IF(U77="10. Contract management",I77,"TBC")</f>
        <v>TBC</v>
      </c>
      <c r="K77" s="98">
        <v>0</v>
      </c>
      <c r="L77" s="93" t="str">
        <f t="shared" si="2"/>
        <v>TBC</v>
      </c>
      <c r="M77" s="93" t="str">
        <f t="shared" si="3"/>
        <v>TBC</v>
      </c>
      <c r="N77" s="11">
        <v>45748</v>
      </c>
      <c r="O77" s="93" t="s">
        <v>97</v>
      </c>
      <c r="P77" s="11" t="s">
        <v>57</v>
      </c>
      <c r="Q77" s="11"/>
      <c r="R77" s="16" t="s">
        <v>57</v>
      </c>
      <c r="S77" s="16" t="s">
        <v>57</v>
      </c>
      <c r="T77" s="32" t="s">
        <v>57</v>
      </c>
      <c r="U77" s="37" t="s">
        <v>324</v>
      </c>
      <c r="V77" s="21" t="e">
        <f>VLOOKUP(#REF!,Key!A$197:B$202,2,FALSE)</f>
        <v>#REF!</v>
      </c>
    </row>
    <row r="78" spans="1:22" ht="60" customHeight="1" x14ac:dyDescent="0.25">
      <c r="A78" s="114" t="s">
        <v>30</v>
      </c>
      <c r="B78" s="16">
        <v>10291</v>
      </c>
      <c r="C78" s="22" t="s">
        <v>182</v>
      </c>
      <c r="D78" s="38" t="str">
        <f>_xlfn.IFNA(VLOOKUP(C78,Key!B$3:E$25,4,FALSE),"")</f>
        <v>Development and city services</v>
      </c>
      <c r="E78" s="21" t="s">
        <v>325</v>
      </c>
      <c r="F78" s="16" t="s">
        <v>191</v>
      </c>
      <c r="G78" s="16" t="s">
        <v>192</v>
      </c>
      <c r="H78" s="16" t="s">
        <v>326</v>
      </c>
      <c r="I78" s="26">
        <v>40000</v>
      </c>
      <c r="J78" s="27">
        <v>40000</v>
      </c>
      <c r="K78" s="98">
        <v>0</v>
      </c>
      <c r="L78" s="93" t="str">
        <f t="shared" si="2"/>
        <v>N/A</v>
      </c>
      <c r="M78" s="93" t="str">
        <f t="shared" si="3"/>
        <v>a</v>
      </c>
      <c r="N78" s="11">
        <v>44856</v>
      </c>
      <c r="O78" s="93" t="str">
        <f t="shared" ref="O78:O88" si="4">IF(A78="A","a",IF(A78="E","TBC"))</f>
        <v>a</v>
      </c>
      <c r="P78" s="11">
        <v>46316</v>
      </c>
      <c r="Q78" s="11"/>
      <c r="R78" s="16" t="s">
        <v>327</v>
      </c>
      <c r="S78" s="16" t="s">
        <v>40</v>
      </c>
      <c r="T78" s="32" t="s">
        <v>328</v>
      </c>
      <c r="U78" s="37" t="s">
        <v>322</v>
      </c>
      <c r="V78" s="21" t="e">
        <f>VLOOKUP(#REF!,Key!A$197:B$202,2,FALSE)</f>
        <v>#REF!</v>
      </c>
    </row>
    <row r="79" spans="1:22" ht="48" x14ac:dyDescent="0.25">
      <c r="A79" s="114" t="s">
        <v>30</v>
      </c>
      <c r="B79" s="22">
        <v>20018</v>
      </c>
      <c r="C79" s="22" t="s">
        <v>189</v>
      </c>
      <c r="D79" s="38" t="str">
        <f>_xlfn.IFNA(VLOOKUP(C79,Key!B$3:E$25,4,FALSE),"")</f>
        <v>Development and city services</v>
      </c>
      <c r="E79" s="16" t="s">
        <v>329</v>
      </c>
      <c r="F79" s="16" t="s">
        <v>35</v>
      </c>
      <c r="G79" s="22" t="s">
        <v>177</v>
      </c>
      <c r="H79" s="16" t="s">
        <v>164</v>
      </c>
      <c r="I79" s="99">
        <v>22000</v>
      </c>
      <c r="J79" s="100">
        <v>22000</v>
      </c>
      <c r="K79" s="98">
        <v>0</v>
      </c>
      <c r="L79" s="93" t="str">
        <f t="shared" si="2"/>
        <v>N/A</v>
      </c>
      <c r="M79" s="93" t="str">
        <f t="shared" si="3"/>
        <v>a</v>
      </c>
      <c r="N79" s="11">
        <v>44743</v>
      </c>
      <c r="O79" s="93" t="str">
        <f t="shared" si="4"/>
        <v>a</v>
      </c>
      <c r="P79" s="35">
        <v>46568</v>
      </c>
      <c r="Q79" s="11"/>
      <c r="R79" s="22" t="s">
        <v>330</v>
      </c>
      <c r="S79" s="22" t="s">
        <v>125</v>
      </c>
      <c r="T79" s="55" t="s">
        <v>331</v>
      </c>
      <c r="U79" s="37" t="s">
        <v>58</v>
      </c>
      <c r="V79" s="21" t="e">
        <f>VLOOKUP(#REF!,Key!A$197:B$202,2,FALSE)</f>
        <v>#REF!</v>
      </c>
    </row>
    <row r="80" spans="1:22" ht="61.5" customHeight="1" x14ac:dyDescent="0.25">
      <c r="A80" s="114" t="s">
        <v>30</v>
      </c>
      <c r="B80" s="18">
        <v>20042.099999999999</v>
      </c>
      <c r="C80" s="16" t="s">
        <v>100</v>
      </c>
      <c r="D80" s="38" t="str">
        <f>_xlfn.IFNA(VLOOKUP(C80,Key!B$3:E$25,4,FALSE),"")</f>
        <v>Communities and housing</v>
      </c>
      <c r="E80" s="16" t="s">
        <v>332</v>
      </c>
      <c r="F80" s="16" t="s">
        <v>262</v>
      </c>
      <c r="G80" s="16" t="s">
        <v>333</v>
      </c>
      <c r="H80" s="16" t="s">
        <v>96</v>
      </c>
      <c r="I80" s="26" t="s">
        <v>70</v>
      </c>
      <c r="J80" s="27">
        <v>400000</v>
      </c>
      <c r="K80" s="98">
        <v>0</v>
      </c>
      <c r="L80" s="93" t="str">
        <f t="shared" si="2"/>
        <v>N/A</v>
      </c>
      <c r="M80" s="93" t="str">
        <f t="shared" si="3"/>
        <v>a</v>
      </c>
      <c r="N80" s="11">
        <v>44652</v>
      </c>
      <c r="O80" s="93" t="str">
        <f t="shared" si="4"/>
        <v>a</v>
      </c>
      <c r="P80" s="11">
        <v>46112</v>
      </c>
      <c r="Q80" s="11"/>
      <c r="R80" s="11" t="s">
        <v>334</v>
      </c>
      <c r="S80" s="11"/>
      <c r="T80" s="32" t="s">
        <v>57</v>
      </c>
      <c r="U80" s="37" t="s">
        <v>58</v>
      </c>
      <c r="V80" s="21" t="e">
        <f>VLOOKUP(#REF!,Key!A$197:B$202,2,FALSE)</f>
        <v>#REF!</v>
      </c>
    </row>
    <row r="81" spans="1:23" ht="36" customHeight="1" x14ac:dyDescent="0.25">
      <c r="A81" s="114" t="s">
        <v>30</v>
      </c>
      <c r="B81" s="18">
        <v>20042.3</v>
      </c>
      <c r="C81" s="16" t="s">
        <v>100</v>
      </c>
      <c r="D81" s="38" t="str">
        <f>_xlfn.IFNA(VLOOKUP(C81,Key!B$3:E$25,4,FALSE),"")</f>
        <v>Communities and housing</v>
      </c>
      <c r="E81" s="16" t="s">
        <v>332</v>
      </c>
      <c r="F81" s="16" t="s">
        <v>262</v>
      </c>
      <c r="G81" s="16" t="s">
        <v>333</v>
      </c>
      <c r="H81" s="16" t="s">
        <v>96</v>
      </c>
      <c r="I81" s="26" t="s">
        <v>70</v>
      </c>
      <c r="J81" s="27">
        <v>40000</v>
      </c>
      <c r="K81" s="98">
        <v>0</v>
      </c>
      <c r="L81" s="93" t="str">
        <f t="shared" si="2"/>
        <v>N/A</v>
      </c>
      <c r="M81" s="93" t="str">
        <f t="shared" si="3"/>
        <v>a</v>
      </c>
      <c r="N81" s="11">
        <v>44652</v>
      </c>
      <c r="O81" s="93" t="str">
        <f t="shared" si="4"/>
        <v>a</v>
      </c>
      <c r="P81" s="11">
        <v>46112</v>
      </c>
      <c r="Q81" s="11"/>
      <c r="R81" s="11" t="s">
        <v>336</v>
      </c>
      <c r="S81" s="11" t="s">
        <v>57</v>
      </c>
      <c r="T81" s="32" t="s">
        <v>57</v>
      </c>
      <c r="U81" s="37" t="s">
        <v>58</v>
      </c>
      <c r="V81" s="21" t="e">
        <f>VLOOKUP(#REF!,Key!A$197:B$202,2,FALSE)</f>
        <v>#REF!</v>
      </c>
    </row>
    <row r="82" spans="1:23" ht="48" customHeight="1" x14ac:dyDescent="0.25">
      <c r="A82" s="114" t="s">
        <v>30</v>
      </c>
      <c r="B82" s="18">
        <v>20042.400000000001</v>
      </c>
      <c r="C82" s="16" t="s">
        <v>100</v>
      </c>
      <c r="D82" s="38" t="str">
        <f>_xlfn.IFNA(VLOOKUP(C82,Key!B$3:E$25,4,FALSE),"")</f>
        <v>Communities and housing</v>
      </c>
      <c r="E82" s="16" t="s">
        <v>337</v>
      </c>
      <c r="F82" s="16" t="s">
        <v>262</v>
      </c>
      <c r="G82" s="16" t="s">
        <v>333</v>
      </c>
      <c r="H82" s="16" t="s">
        <v>96</v>
      </c>
      <c r="I82" s="26" t="s">
        <v>70</v>
      </c>
      <c r="J82" s="27">
        <v>40000</v>
      </c>
      <c r="K82" s="98">
        <v>0</v>
      </c>
      <c r="L82" s="93" t="str">
        <f t="shared" si="2"/>
        <v>N/A</v>
      </c>
      <c r="M82" s="93" t="str">
        <f t="shared" si="3"/>
        <v>a</v>
      </c>
      <c r="N82" s="11">
        <v>44652</v>
      </c>
      <c r="O82" s="93" t="str">
        <f t="shared" si="4"/>
        <v>a</v>
      </c>
      <c r="P82" s="11">
        <v>46112</v>
      </c>
      <c r="Q82" s="11"/>
      <c r="R82" s="11" t="s">
        <v>338</v>
      </c>
      <c r="S82" s="11" t="s">
        <v>57</v>
      </c>
      <c r="T82" s="32" t="s">
        <v>57</v>
      </c>
      <c r="U82" s="37" t="s">
        <v>58</v>
      </c>
      <c r="V82" s="21" t="e">
        <f>VLOOKUP(#REF!,Key!A$197:B$202,2,FALSE)</f>
        <v>#REF!</v>
      </c>
    </row>
    <row r="83" spans="1:23" ht="36" customHeight="1" x14ac:dyDescent="0.25">
      <c r="A83" s="114" t="s">
        <v>30</v>
      </c>
      <c r="B83" s="22">
        <v>20046</v>
      </c>
      <c r="C83" s="16" t="s">
        <v>100</v>
      </c>
      <c r="D83" s="38" t="str">
        <f>_xlfn.IFNA(VLOOKUP(C83,Key!B$3:E$25,4,FALSE),"")</f>
        <v>Communities and housing</v>
      </c>
      <c r="E83" s="16" t="s">
        <v>339</v>
      </c>
      <c r="F83" s="16" t="s">
        <v>141</v>
      </c>
      <c r="G83" s="22" t="s">
        <v>213</v>
      </c>
      <c r="H83" s="16" t="s">
        <v>164</v>
      </c>
      <c r="I83" s="99">
        <v>10000</v>
      </c>
      <c r="J83" s="100">
        <v>10000</v>
      </c>
      <c r="K83" s="98">
        <v>0</v>
      </c>
      <c r="L83" s="93" t="str">
        <f t="shared" si="2"/>
        <v>N/A</v>
      </c>
      <c r="M83" s="93" t="str">
        <f t="shared" si="3"/>
        <v>a</v>
      </c>
      <c r="N83" s="11" t="str">
        <f>IFERROR(VLOOKUP($B83,'PNF Data'!$B$2:$AO$3962,10,FALSE),"")</f>
        <v/>
      </c>
      <c r="O83" s="93" t="str">
        <f t="shared" si="4"/>
        <v>a</v>
      </c>
      <c r="P83" s="104" t="s">
        <v>57</v>
      </c>
      <c r="Q83" s="11"/>
      <c r="R83" s="22" t="s">
        <v>340</v>
      </c>
      <c r="S83" s="22" t="s">
        <v>114</v>
      </c>
      <c r="T83" s="55" t="s">
        <v>57</v>
      </c>
      <c r="U83" s="37" t="s">
        <v>58</v>
      </c>
      <c r="V83" s="21" t="e">
        <f>VLOOKUP(#REF!,Key!A$197:B$202,2,FALSE)</f>
        <v>#REF!</v>
      </c>
    </row>
    <row r="84" spans="1:23" ht="32.1" customHeight="1" x14ac:dyDescent="0.25">
      <c r="A84" s="114" t="s">
        <v>30</v>
      </c>
      <c r="B84" s="16">
        <v>20052</v>
      </c>
      <c r="C84" s="16" t="s">
        <v>301</v>
      </c>
      <c r="D84" s="38" t="str">
        <f>_xlfn.IFNA(VLOOKUP(C84,Key!B$3:E$25,4,FALSE),"")</f>
        <v>Resources</v>
      </c>
      <c r="E84" s="16" t="s">
        <v>341</v>
      </c>
      <c r="F84" s="16" t="s">
        <v>35</v>
      </c>
      <c r="G84" s="16" t="s">
        <v>177</v>
      </c>
      <c r="H84" s="16" t="s">
        <v>342</v>
      </c>
      <c r="I84" s="26">
        <v>3250000</v>
      </c>
      <c r="J84" s="27">
        <v>3250000</v>
      </c>
      <c r="K84" s="98">
        <v>0</v>
      </c>
      <c r="L84" s="93" t="str">
        <f t="shared" si="2"/>
        <v>N/A</v>
      </c>
      <c r="M84" s="93" t="str">
        <f t="shared" si="3"/>
        <v>a</v>
      </c>
      <c r="N84" s="11">
        <v>44866</v>
      </c>
      <c r="O84" s="93" t="str">
        <f t="shared" si="4"/>
        <v>a</v>
      </c>
      <c r="P84" s="11">
        <v>46599</v>
      </c>
      <c r="Q84" s="11"/>
      <c r="R84" s="16" t="s">
        <v>343</v>
      </c>
      <c r="S84" s="11" t="s">
        <v>57</v>
      </c>
      <c r="T84" s="32" t="s">
        <v>57</v>
      </c>
      <c r="U84" s="37" t="s">
        <v>58</v>
      </c>
      <c r="V84" s="21" t="e">
        <f>VLOOKUP(#REF!,Key!A$197:B$202,2,FALSE)</f>
        <v>#REF!</v>
      </c>
    </row>
    <row r="85" spans="1:23" ht="51" customHeight="1" x14ac:dyDescent="0.25">
      <c r="A85" s="114" t="s">
        <v>30</v>
      </c>
      <c r="B85" s="16">
        <v>20069</v>
      </c>
      <c r="C85" s="22" t="s">
        <v>182</v>
      </c>
      <c r="D85" s="38" t="str">
        <f>_xlfn.IFNA(VLOOKUP(C85,Key!B$3:E$25,4,FALSE),"")</f>
        <v>Development and city services</v>
      </c>
      <c r="E85" s="16" t="s">
        <v>344</v>
      </c>
      <c r="F85" s="16" t="s">
        <v>35</v>
      </c>
      <c r="G85" s="16" t="s">
        <v>177</v>
      </c>
      <c r="H85" s="16" t="s">
        <v>106</v>
      </c>
      <c r="I85" s="26">
        <v>256000</v>
      </c>
      <c r="J85" s="26">
        <v>256000</v>
      </c>
      <c r="K85" s="98">
        <v>0</v>
      </c>
      <c r="L85" s="93" t="str">
        <f t="shared" si="2"/>
        <v>N/A</v>
      </c>
      <c r="M85" s="93" t="str">
        <f t="shared" si="3"/>
        <v>a</v>
      </c>
      <c r="N85" s="11">
        <v>45597</v>
      </c>
      <c r="O85" s="93" t="str">
        <f t="shared" si="4"/>
        <v>a</v>
      </c>
      <c r="P85" s="11">
        <v>46691</v>
      </c>
      <c r="Q85" s="11"/>
      <c r="R85" s="11" t="s">
        <v>345</v>
      </c>
      <c r="S85" s="11" t="s">
        <v>114</v>
      </c>
      <c r="T85" s="32" t="s">
        <v>346</v>
      </c>
      <c r="U85" s="37" t="s">
        <v>58</v>
      </c>
    </row>
    <row r="86" spans="1:23" ht="33" customHeight="1" x14ac:dyDescent="0.25">
      <c r="A86" s="114" t="s">
        <v>30</v>
      </c>
      <c r="B86" s="22">
        <v>20074</v>
      </c>
      <c r="C86" s="22" t="s">
        <v>182</v>
      </c>
      <c r="D86" s="38" t="str">
        <f>_xlfn.IFNA(VLOOKUP(C86,Key!B$3:E$25,4,FALSE),"")</f>
        <v>Development and city services</v>
      </c>
      <c r="E86" s="16" t="s">
        <v>348</v>
      </c>
      <c r="F86" s="16" t="s">
        <v>102</v>
      </c>
      <c r="G86" s="22" t="s">
        <v>320</v>
      </c>
      <c r="H86" s="22" t="s">
        <v>349</v>
      </c>
      <c r="I86" s="99">
        <v>17500</v>
      </c>
      <c r="J86" s="100">
        <v>17500</v>
      </c>
      <c r="K86" s="98">
        <v>0</v>
      </c>
      <c r="L86" s="93" t="str">
        <f t="shared" si="2"/>
        <v>N/A</v>
      </c>
      <c r="M86" s="93" t="str">
        <f t="shared" si="3"/>
        <v>a</v>
      </c>
      <c r="N86" s="11" t="str">
        <f>IFERROR(VLOOKUP($B86,'PNF Data'!$B$2:$AO$3962,10,FALSE),"")</f>
        <v/>
      </c>
      <c r="O86" s="93" t="str">
        <f t="shared" si="4"/>
        <v>a</v>
      </c>
      <c r="P86" s="35">
        <v>45912</v>
      </c>
      <c r="Q86" s="11"/>
      <c r="R86" s="22" t="s">
        <v>350</v>
      </c>
      <c r="S86" s="16" t="s">
        <v>40</v>
      </c>
      <c r="T86" s="55">
        <v>1800000</v>
      </c>
      <c r="U86" s="37" t="s">
        <v>58</v>
      </c>
      <c r="V86" s="21" t="e">
        <f>VLOOKUP(#REF!,Key!A$197:B$202,2,FALSE)</f>
        <v>#REF!</v>
      </c>
    </row>
    <row r="87" spans="1:23" ht="36" customHeight="1" x14ac:dyDescent="0.25">
      <c r="A87" s="114" t="s">
        <v>30</v>
      </c>
      <c r="B87" s="16">
        <v>20848</v>
      </c>
      <c r="C87" s="16" t="s">
        <v>79</v>
      </c>
      <c r="D87" s="38" t="s">
        <v>33</v>
      </c>
      <c r="E87" s="16" t="s">
        <v>352</v>
      </c>
      <c r="F87" s="16" t="s">
        <v>35</v>
      </c>
      <c r="G87" s="16" t="s">
        <v>95</v>
      </c>
      <c r="H87" s="16" t="s">
        <v>106</v>
      </c>
      <c r="I87" s="26">
        <v>200000</v>
      </c>
      <c r="J87" s="27">
        <v>200000</v>
      </c>
      <c r="K87" s="98">
        <v>0</v>
      </c>
      <c r="L87" s="93" t="str">
        <f t="shared" si="2"/>
        <v>N/A</v>
      </c>
      <c r="M87" s="93" t="str">
        <f t="shared" si="3"/>
        <v>a</v>
      </c>
      <c r="N87" s="11">
        <v>45231</v>
      </c>
      <c r="O87" s="93" t="str">
        <f t="shared" si="4"/>
        <v>a</v>
      </c>
      <c r="P87" s="11">
        <v>45930</v>
      </c>
      <c r="Q87" s="11"/>
      <c r="R87" s="16" t="s">
        <v>353</v>
      </c>
      <c r="S87" s="16" t="s">
        <v>114</v>
      </c>
      <c r="T87" s="16">
        <v>5115229</v>
      </c>
      <c r="U87" s="37" t="s">
        <v>58</v>
      </c>
      <c r="V87" s="21" t="e">
        <f>VLOOKUP(#REF!,Key!A$197:B$202,2,FALSE)</f>
        <v>#REF!</v>
      </c>
    </row>
    <row r="88" spans="1:23" ht="33" customHeight="1" x14ac:dyDescent="0.25">
      <c r="A88" s="114" t="s">
        <v>30</v>
      </c>
      <c r="B88" s="13">
        <v>20261</v>
      </c>
      <c r="C88" s="16" t="s">
        <v>100</v>
      </c>
      <c r="D88" s="38" t="str">
        <f>_xlfn.IFNA(VLOOKUP(C88,Key!B$3:E$25,4,FALSE),"")</f>
        <v>Communities and housing</v>
      </c>
      <c r="E88" s="16" t="s">
        <v>354</v>
      </c>
      <c r="F88" s="16" t="s">
        <v>35</v>
      </c>
      <c r="G88" s="16" t="s">
        <v>355</v>
      </c>
      <c r="H88" s="16" t="s">
        <v>66</v>
      </c>
      <c r="I88" s="99">
        <v>2400000</v>
      </c>
      <c r="J88" s="107">
        <v>2400000</v>
      </c>
      <c r="K88" s="98">
        <v>0</v>
      </c>
      <c r="L88" s="93" t="str">
        <f t="shared" si="2"/>
        <v>N/A</v>
      </c>
      <c r="M88" s="93" t="str">
        <f t="shared" si="3"/>
        <v>a</v>
      </c>
      <c r="N88" s="11">
        <v>45017</v>
      </c>
      <c r="O88" s="93" t="str">
        <f t="shared" si="4"/>
        <v>a</v>
      </c>
      <c r="P88" s="11">
        <v>46112</v>
      </c>
      <c r="Q88" s="11" t="s">
        <v>356</v>
      </c>
      <c r="R88" s="16" t="s">
        <v>357</v>
      </c>
      <c r="S88" s="16" t="s">
        <v>40</v>
      </c>
      <c r="T88" s="32" t="s">
        <v>358</v>
      </c>
      <c r="U88" s="37" t="s">
        <v>58</v>
      </c>
      <c r="V88" s="21" t="e">
        <f>VLOOKUP(#REF!,Key!A$197:B$202,2,FALSE)</f>
        <v>#REF!</v>
      </c>
    </row>
    <row r="89" spans="1:23" ht="33" customHeight="1" x14ac:dyDescent="0.2">
      <c r="A89" s="114" t="s">
        <v>30</v>
      </c>
      <c r="B89" s="16">
        <v>20110</v>
      </c>
      <c r="C89" s="16" t="s">
        <v>182</v>
      </c>
      <c r="D89" s="38" t="str">
        <f>_xlfn.IFNA(VLOOKUP(C89,Key!B$3:E$25,4,FALSE),"")</f>
        <v>Development and city services</v>
      </c>
      <c r="E89" s="16" t="s">
        <v>360</v>
      </c>
      <c r="F89" s="16" t="s">
        <v>361</v>
      </c>
      <c r="G89" s="16" t="s">
        <v>177</v>
      </c>
      <c r="H89" s="16" t="s">
        <v>158</v>
      </c>
      <c r="I89" s="26">
        <v>63564</v>
      </c>
      <c r="J89" s="27">
        <v>66189</v>
      </c>
      <c r="K89" s="98">
        <v>0</v>
      </c>
      <c r="L89" s="63">
        <v>44868</v>
      </c>
      <c r="M89" s="93" t="s">
        <v>38</v>
      </c>
      <c r="N89" s="62">
        <v>44893</v>
      </c>
      <c r="O89" s="16" t="s">
        <v>38</v>
      </c>
      <c r="P89" s="11">
        <v>45961</v>
      </c>
      <c r="Q89" s="16"/>
      <c r="R89" s="16" t="s">
        <v>314</v>
      </c>
      <c r="S89" s="16" t="s">
        <v>114</v>
      </c>
      <c r="T89" s="16">
        <v>8045123</v>
      </c>
      <c r="U89" s="37" t="s">
        <v>58</v>
      </c>
    </row>
    <row r="90" spans="1:23" ht="33" customHeight="1" x14ac:dyDescent="0.25">
      <c r="A90" s="114" t="s">
        <v>30</v>
      </c>
      <c r="B90" s="22">
        <v>20120</v>
      </c>
      <c r="C90" s="22" t="s">
        <v>32</v>
      </c>
      <c r="D90" s="38" t="str">
        <f>_xlfn.IFNA(VLOOKUP(C90,Key!B$3:E$25,4,FALSE),"")</f>
        <v>Resources</v>
      </c>
      <c r="E90" s="16" t="s">
        <v>362</v>
      </c>
      <c r="F90" s="16" t="s">
        <v>102</v>
      </c>
      <c r="G90" s="16" t="s">
        <v>103</v>
      </c>
      <c r="H90" s="22" t="s">
        <v>349</v>
      </c>
      <c r="I90" s="99">
        <v>19000</v>
      </c>
      <c r="J90" s="100">
        <v>19000</v>
      </c>
      <c r="K90" s="98">
        <v>0</v>
      </c>
      <c r="L90" s="93" t="str">
        <f>IF(A90="A","N/A",IF(A90="E","TBC"))</f>
        <v>N/A</v>
      </c>
      <c r="M90" s="93" t="str">
        <f>IF(A90="A","a",IF(A90="E","TBC"))</f>
        <v>a</v>
      </c>
      <c r="N90" s="11">
        <v>44866</v>
      </c>
      <c r="O90" s="117" t="s">
        <v>38</v>
      </c>
      <c r="P90" s="11">
        <v>46326</v>
      </c>
      <c r="Q90" s="11"/>
      <c r="R90" s="16" t="s">
        <v>363</v>
      </c>
      <c r="S90" s="16" t="s">
        <v>114</v>
      </c>
      <c r="T90" s="32" t="s">
        <v>364</v>
      </c>
      <c r="U90" s="37" t="s">
        <v>58</v>
      </c>
      <c r="V90" s="21" t="e">
        <f>VLOOKUP(#REF!,Key!A$197:B$202,2,FALSE)</f>
        <v>#REF!</v>
      </c>
    </row>
    <row r="91" spans="1:23" ht="36" customHeight="1" x14ac:dyDescent="0.25">
      <c r="A91" s="114" t="s">
        <v>30</v>
      </c>
      <c r="B91" s="16">
        <v>20134</v>
      </c>
      <c r="C91" s="22" t="s">
        <v>189</v>
      </c>
      <c r="D91" s="38" t="str">
        <f>_xlfn.IFNA(VLOOKUP(C91,Key!B$3:E$25,4,FALSE),"")</f>
        <v>Development and city services</v>
      </c>
      <c r="E91" s="16" t="s">
        <v>365</v>
      </c>
      <c r="F91" s="16" t="s">
        <v>35</v>
      </c>
      <c r="G91" s="16" t="s">
        <v>177</v>
      </c>
      <c r="H91" s="16" t="s">
        <v>57</v>
      </c>
      <c r="I91" s="26">
        <v>30000</v>
      </c>
      <c r="J91" s="27">
        <v>84840</v>
      </c>
      <c r="K91" s="98">
        <v>0</v>
      </c>
      <c r="L91" s="93" t="str">
        <f>IF(A91="A","N/A",IF(A91="E","TBC"))</f>
        <v>N/A</v>
      </c>
      <c r="M91" s="93" t="str">
        <f>IF(A91="A","a",IF(A91="E","TBC"))</f>
        <v>a</v>
      </c>
      <c r="N91" s="11" t="str">
        <f>IFERROR(VLOOKUP($B91,'PNF Data'!$B$2:$AO$3962,10,FALSE),"")</f>
        <v/>
      </c>
      <c r="O91" s="93" t="s">
        <v>38</v>
      </c>
      <c r="P91" s="104" t="s">
        <v>57</v>
      </c>
      <c r="Q91" s="11"/>
      <c r="R91" s="16" t="s">
        <v>366</v>
      </c>
      <c r="S91" s="11" t="s">
        <v>114</v>
      </c>
      <c r="T91" s="32" t="s">
        <v>367</v>
      </c>
      <c r="U91" s="37" t="s">
        <v>58</v>
      </c>
      <c r="V91" s="21" t="e">
        <f>VLOOKUP(#REF!,Key!A$197:B$202,2,FALSE)</f>
        <v>#REF!</v>
      </c>
    </row>
    <row r="92" spans="1:23" ht="72" customHeight="1" x14ac:dyDescent="0.25">
      <c r="A92" s="114" t="s">
        <v>30</v>
      </c>
      <c r="B92" s="16">
        <v>20185</v>
      </c>
      <c r="C92" s="22" t="s">
        <v>32</v>
      </c>
      <c r="D92" s="38" t="str">
        <f>_xlfn.IFNA(VLOOKUP(C92,Key!B$3:E$25,4,FALSE),"")</f>
        <v>Resources</v>
      </c>
      <c r="E92" s="16" t="s">
        <v>369</v>
      </c>
      <c r="F92" s="16" t="s">
        <v>102</v>
      </c>
      <c r="G92" s="16" t="s">
        <v>103</v>
      </c>
      <c r="H92" s="16" t="s">
        <v>307</v>
      </c>
      <c r="I92" s="26">
        <v>40000</v>
      </c>
      <c r="J92" s="27">
        <v>40000</v>
      </c>
      <c r="K92" s="98">
        <v>0</v>
      </c>
      <c r="L92" s="93" t="str">
        <f>IF(A92="A","N/A",IF(A92="E","TBC"))</f>
        <v>N/A</v>
      </c>
      <c r="M92" s="93" t="str">
        <f>IF(A92="A","a",IF(A92="E","TBC"))</f>
        <v>a</v>
      </c>
      <c r="N92" s="11">
        <v>44900</v>
      </c>
      <c r="O92" s="63" t="s">
        <v>97</v>
      </c>
      <c r="P92" s="11">
        <v>45991</v>
      </c>
      <c r="Q92" s="11"/>
      <c r="R92" s="16" t="s">
        <v>370</v>
      </c>
      <c r="S92" s="16" t="s">
        <v>40</v>
      </c>
      <c r="T92" s="32" t="s">
        <v>371</v>
      </c>
      <c r="U92" s="37" t="s">
        <v>58</v>
      </c>
      <c r="V92" s="21" t="e">
        <f>VLOOKUP(#REF!,Key!A$197:B$202,2,FALSE)</f>
        <v>#REF!</v>
      </c>
    </row>
    <row r="93" spans="1:23" ht="36" customHeight="1" x14ac:dyDescent="0.25">
      <c r="A93" s="114" t="s">
        <v>30</v>
      </c>
      <c r="B93" s="22">
        <v>20189</v>
      </c>
      <c r="C93" s="22" t="s">
        <v>32</v>
      </c>
      <c r="D93" s="38" t="str">
        <f>_xlfn.IFNA(VLOOKUP(C93,Key!B$3:E$25,4,FALSE),"")</f>
        <v>Resources</v>
      </c>
      <c r="E93" s="22" t="s">
        <v>372</v>
      </c>
      <c r="F93" s="16" t="s">
        <v>102</v>
      </c>
      <c r="G93" s="22" t="s">
        <v>103</v>
      </c>
      <c r="H93" s="16" t="s">
        <v>307</v>
      </c>
      <c r="I93" s="99">
        <v>20000</v>
      </c>
      <c r="J93" s="100">
        <v>20000</v>
      </c>
      <c r="K93" s="98">
        <v>0</v>
      </c>
      <c r="L93" s="93" t="str">
        <f>IF(A93="A","N/A",IF(A93="E","TBC"))</f>
        <v>N/A</v>
      </c>
      <c r="M93" s="93" t="str">
        <f>IF(A93="A","a",IF(A93="E","TBC"))</f>
        <v>a</v>
      </c>
      <c r="N93" s="11">
        <v>44958</v>
      </c>
      <c r="O93" s="117" t="s">
        <v>38</v>
      </c>
      <c r="P93" s="11">
        <v>46053</v>
      </c>
      <c r="Q93" s="11"/>
      <c r="R93" s="16" t="s">
        <v>135</v>
      </c>
      <c r="S93" s="22" t="s">
        <v>114</v>
      </c>
      <c r="T93" s="32" t="s">
        <v>373</v>
      </c>
      <c r="U93" s="37" t="s">
        <v>58</v>
      </c>
      <c r="V93" s="21" t="e">
        <f>VLOOKUP(#REF!,Key!A$197:B$202,2,FALSE)</f>
        <v>#REF!</v>
      </c>
    </row>
    <row r="94" spans="1:23" ht="36" customHeight="1" x14ac:dyDescent="0.25">
      <c r="A94" s="114" t="s">
        <v>30</v>
      </c>
      <c r="B94" s="16">
        <v>20220</v>
      </c>
      <c r="C94" s="16" t="s">
        <v>87</v>
      </c>
      <c r="D94" s="38" t="s">
        <v>88</v>
      </c>
      <c r="E94" s="16" t="s">
        <v>374</v>
      </c>
      <c r="F94" s="16" t="s">
        <v>53</v>
      </c>
      <c r="G94" s="16" t="s">
        <v>54</v>
      </c>
      <c r="H94" s="16" t="s">
        <v>375</v>
      </c>
      <c r="I94" s="26">
        <v>1500000</v>
      </c>
      <c r="J94" s="27">
        <v>1418500</v>
      </c>
      <c r="K94" s="98">
        <v>0</v>
      </c>
      <c r="L94" s="93" t="str">
        <f>IF(A94="A","N/A",IF(A94="E","TBC"))</f>
        <v>N/A</v>
      </c>
      <c r="M94" s="93" t="str">
        <f>IF(A94="A","a",IF(A94="E","TBC"))</f>
        <v>a</v>
      </c>
      <c r="N94" s="11">
        <v>45017</v>
      </c>
      <c r="O94" s="93" t="s">
        <v>38</v>
      </c>
      <c r="P94" s="11">
        <v>46477</v>
      </c>
      <c r="Q94" s="11"/>
      <c r="R94" s="16" t="s">
        <v>376</v>
      </c>
      <c r="S94" s="11" t="s">
        <v>114</v>
      </c>
      <c r="T94" s="32" t="s">
        <v>377</v>
      </c>
      <c r="U94" s="37" t="s">
        <v>58</v>
      </c>
      <c r="V94" s="21" t="e">
        <f>VLOOKUP(#REF!,Key!A$197:B$202,2,FALSE)</f>
        <v>#REF!</v>
      </c>
    </row>
    <row r="95" spans="1:23" ht="36" customHeight="1" x14ac:dyDescent="0.25">
      <c r="A95" s="114" t="s">
        <v>30</v>
      </c>
      <c r="B95" s="16">
        <v>20230</v>
      </c>
      <c r="C95" s="22" t="s">
        <v>182</v>
      </c>
      <c r="D95" s="38" t="str">
        <f>_xlfn.IFNA(VLOOKUP(C95,Key!B$3:E$25,4,FALSE),"")</f>
        <v>Development and city services</v>
      </c>
      <c r="E95" s="16" t="s">
        <v>378</v>
      </c>
      <c r="F95" s="16" t="s">
        <v>102</v>
      </c>
      <c r="G95" s="16" t="s">
        <v>103</v>
      </c>
      <c r="H95" s="16" t="s">
        <v>66</v>
      </c>
      <c r="I95" s="26">
        <v>175000</v>
      </c>
      <c r="J95" s="27">
        <v>93825</v>
      </c>
      <c r="K95" s="98">
        <v>0</v>
      </c>
      <c r="L95" s="63">
        <v>45065</v>
      </c>
      <c r="M95" s="93" t="s">
        <v>38</v>
      </c>
      <c r="N95" s="11">
        <v>45293</v>
      </c>
      <c r="O95" s="93" t="s">
        <v>38</v>
      </c>
      <c r="P95" s="11">
        <v>46388</v>
      </c>
      <c r="Q95" s="11"/>
      <c r="R95" s="16" t="s">
        <v>379</v>
      </c>
      <c r="S95" s="11" t="s">
        <v>40</v>
      </c>
      <c r="T95" s="32" t="s">
        <v>380</v>
      </c>
      <c r="U95" s="37" t="s">
        <v>58</v>
      </c>
      <c r="V95" s="21" t="e">
        <f>VLOOKUP(#REF!,Key!A$197:B$202,2,FALSE)</f>
        <v>#REF!</v>
      </c>
    </row>
    <row r="96" spans="1:23" ht="48" customHeight="1" x14ac:dyDescent="0.25">
      <c r="A96" s="114" t="s">
        <v>30</v>
      </c>
      <c r="B96" s="16">
        <v>20255</v>
      </c>
      <c r="C96" s="16" t="s">
        <v>100</v>
      </c>
      <c r="D96" s="38" t="str">
        <f>_xlfn.IFNA(VLOOKUP(C96,Key!B$3:E$25,4,FALSE),"")</f>
        <v>Communities and housing</v>
      </c>
      <c r="E96" s="16" t="s">
        <v>382</v>
      </c>
      <c r="F96" s="16" t="s">
        <v>162</v>
      </c>
      <c r="G96" s="16" t="s">
        <v>163</v>
      </c>
      <c r="H96" s="16" t="s">
        <v>57</v>
      </c>
      <c r="I96" s="26">
        <v>5000000</v>
      </c>
      <c r="J96" s="27">
        <f>IF(U96="10. Contract management",I96,"TBC")</f>
        <v>5000000</v>
      </c>
      <c r="K96" s="98">
        <v>0</v>
      </c>
      <c r="L96" s="93" t="str">
        <f t="shared" ref="L96:L109" si="5">IF(A96="A","N/A",IF(A96="E","TBC"))</f>
        <v>N/A</v>
      </c>
      <c r="M96" s="93" t="str">
        <f t="shared" ref="M96:M109" si="6">IF(A96="A","a",IF(A96="E","TBC"))</f>
        <v>a</v>
      </c>
      <c r="N96" s="11">
        <v>45019</v>
      </c>
      <c r="O96" s="93" t="s">
        <v>97</v>
      </c>
      <c r="P96" s="11">
        <v>46843</v>
      </c>
      <c r="Q96" s="11"/>
      <c r="R96" s="16" t="s">
        <v>383</v>
      </c>
      <c r="S96" s="16" t="s">
        <v>57</v>
      </c>
      <c r="T96" s="32" t="s">
        <v>57</v>
      </c>
      <c r="U96" s="37" t="s">
        <v>58</v>
      </c>
      <c r="V96" s="21" t="e">
        <f>VLOOKUP(#REF!,Key!A$197:B$202,2,FALSE)</f>
        <v>#REF!</v>
      </c>
      <c r="W96" s="105"/>
    </row>
    <row r="97" spans="1:22" ht="48" customHeight="1" x14ac:dyDescent="0.25">
      <c r="A97" s="114" t="s">
        <v>92</v>
      </c>
      <c r="B97" s="16">
        <v>21387</v>
      </c>
      <c r="C97" s="16" t="s">
        <v>385</v>
      </c>
      <c r="D97" s="38" t="str">
        <f>_xlfn.IFNA(VLOOKUP(C97,Key!B$3:E$25,4,FALSE),"")</f>
        <v>Development and city services</v>
      </c>
      <c r="E97" s="16" t="s">
        <v>386</v>
      </c>
      <c r="F97" s="16" t="s">
        <v>53</v>
      </c>
      <c r="G97" s="16" t="s">
        <v>387</v>
      </c>
      <c r="H97" s="16" t="s">
        <v>388</v>
      </c>
      <c r="I97" s="26">
        <v>1650000</v>
      </c>
      <c r="J97" s="27">
        <v>1650000</v>
      </c>
      <c r="K97" s="98">
        <v>0</v>
      </c>
      <c r="L97" s="93" t="str">
        <f t="shared" si="5"/>
        <v>TBC</v>
      </c>
      <c r="M97" s="93" t="str">
        <f t="shared" si="6"/>
        <v>TBC</v>
      </c>
      <c r="N97" s="11">
        <v>45866</v>
      </c>
      <c r="O97" s="93" t="s">
        <v>97</v>
      </c>
      <c r="P97" s="11" t="s">
        <v>57</v>
      </c>
      <c r="Q97" s="16"/>
      <c r="R97" s="16" t="s">
        <v>57</v>
      </c>
      <c r="S97" s="16" t="s">
        <v>57</v>
      </c>
      <c r="T97" s="16" t="s">
        <v>57</v>
      </c>
      <c r="U97" s="37" t="s">
        <v>389</v>
      </c>
    </row>
    <row r="98" spans="1:22" ht="24" customHeight="1" x14ac:dyDescent="0.25">
      <c r="A98" s="114" t="s">
        <v>30</v>
      </c>
      <c r="B98" s="16">
        <v>20264</v>
      </c>
      <c r="C98" s="16" t="s">
        <v>51</v>
      </c>
      <c r="D98" s="38" t="str">
        <f>_xlfn.IFNA(VLOOKUP(C98,Key!B$3:E$25,4,FALSE),"")</f>
        <v>Development and city services</v>
      </c>
      <c r="E98" s="16" t="s">
        <v>392</v>
      </c>
      <c r="F98" s="16" t="s">
        <v>72</v>
      </c>
      <c r="G98" s="16" t="s">
        <v>73</v>
      </c>
      <c r="H98" s="16" t="s">
        <v>307</v>
      </c>
      <c r="I98" s="26">
        <v>24000</v>
      </c>
      <c r="J98" s="27">
        <v>24000</v>
      </c>
      <c r="K98" s="98">
        <v>0</v>
      </c>
      <c r="L98" s="93" t="str">
        <f t="shared" si="5"/>
        <v>N/A</v>
      </c>
      <c r="M98" s="93" t="str">
        <f t="shared" si="6"/>
        <v>a</v>
      </c>
      <c r="N98" s="11" t="str">
        <f>IFERROR(VLOOKUP($B98,'PNF Data'!$B$2:$AO$3962,10,FALSE),"")</f>
        <v/>
      </c>
      <c r="O98" s="93" t="s">
        <v>38</v>
      </c>
      <c r="P98" s="11">
        <v>46044</v>
      </c>
      <c r="Q98" s="11"/>
      <c r="R98" s="16" t="s">
        <v>393</v>
      </c>
      <c r="S98" s="11" t="s">
        <v>114</v>
      </c>
      <c r="T98" s="32" t="s">
        <v>394</v>
      </c>
      <c r="U98" s="37" t="s">
        <v>58</v>
      </c>
      <c r="V98" s="21" t="e">
        <f>VLOOKUP(#REF!,Key!A$197:B$202,2,FALSE)</f>
        <v>#REF!</v>
      </c>
    </row>
    <row r="99" spans="1:22" ht="24" customHeight="1" x14ac:dyDescent="0.2">
      <c r="A99" s="114" t="s">
        <v>30</v>
      </c>
      <c r="B99" s="16">
        <v>20266</v>
      </c>
      <c r="C99" s="16" t="s">
        <v>32</v>
      </c>
      <c r="D99" s="38" t="str">
        <f>_xlfn.IFNA(VLOOKUP(C99,Key!B$3:E$25,4,FALSE),"")</f>
        <v>Resources</v>
      </c>
      <c r="E99" s="16" t="s">
        <v>395</v>
      </c>
      <c r="F99" s="16" t="s">
        <v>396</v>
      </c>
      <c r="G99" s="16" t="s">
        <v>266</v>
      </c>
      <c r="H99" s="16" t="s">
        <v>397</v>
      </c>
      <c r="I99" s="26">
        <v>40000</v>
      </c>
      <c r="J99" s="27">
        <f>IFERROR(IF(U99="10. Contract Management",I99),"")</f>
        <v>40000</v>
      </c>
      <c r="K99" s="98">
        <v>0</v>
      </c>
      <c r="L99" s="93" t="str">
        <f t="shared" si="5"/>
        <v>N/A</v>
      </c>
      <c r="M99" s="93" t="str">
        <f t="shared" si="6"/>
        <v>a</v>
      </c>
      <c r="N99" s="62">
        <v>44945</v>
      </c>
      <c r="O99" s="93" t="s">
        <v>38</v>
      </c>
      <c r="P99" s="11">
        <v>46770</v>
      </c>
      <c r="Q99" s="16"/>
      <c r="R99" s="16" t="s">
        <v>398</v>
      </c>
      <c r="S99" s="16" t="s">
        <v>114</v>
      </c>
      <c r="T99" s="16">
        <v>3672117</v>
      </c>
      <c r="U99" s="37" t="s">
        <v>58</v>
      </c>
    </row>
    <row r="100" spans="1:22" ht="60" customHeight="1" x14ac:dyDescent="0.25">
      <c r="A100" s="114" t="s">
        <v>30</v>
      </c>
      <c r="B100" s="16">
        <v>20298</v>
      </c>
      <c r="C100" s="22" t="s">
        <v>32</v>
      </c>
      <c r="D100" s="38" t="str">
        <f>_xlfn.IFNA(VLOOKUP(C100,Key!B$3:E$25,4,FALSE),"")</f>
        <v>Resources</v>
      </c>
      <c r="E100" s="16" t="s">
        <v>399</v>
      </c>
      <c r="F100" s="16" t="s">
        <v>102</v>
      </c>
      <c r="G100" s="16" t="s">
        <v>103</v>
      </c>
      <c r="H100" s="16" t="s">
        <v>106</v>
      </c>
      <c r="I100" s="26">
        <v>250000</v>
      </c>
      <c r="J100" s="27">
        <v>631815</v>
      </c>
      <c r="K100" s="98">
        <v>0</v>
      </c>
      <c r="L100" s="93" t="str">
        <f t="shared" si="5"/>
        <v>N/A</v>
      </c>
      <c r="M100" s="93" t="str">
        <f t="shared" si="6"/>
        <v>a</v>
      </c>
      <c r="N100" s="11">
        <v>45211</v>
      </c>
      <c r="O100" s="93" t="s">
        <v>38</v>
      </c>
      <c r="P100" s="11">
        <v>47767</v>
      </c>
      <c r="Q100" s="11"/>
      <c r="R100" s="16" t="s">
        <v>400</v>
      </c>
      <c r="S100" s="16" t="s">
        <v>40</v>
      </c>
      <c r="T100" s="32" t="s">
        <v>401</v>
      </c>
      <c r="U100" s="37" t="s">
        <v>58</v>
      </c>
      <c r="V100" s="21" t="e">
        <f>VLOOKUP(#REF!,Key!A$197:B$202,2,FALSE)</f>
        <v>#REF!</v>
      </c>
    </row>
    <row r="101" spans="1:22" ht="84" customHeight="1" x14ac:dyDescent="0.25">
      <c r="A101" s="114" t="s">
        <v>92</v>
      </c>
      <c r="B101" s="13">
        <v>20302</v>
      </c>
      <c r="C101" s="16" t="s">
        <v>402</v>
      </c>
      <c r="D101" s="38" t="str">
        <f>_xlfn.IFNA(VLOOKUP(C101,Key!B$3:E$25,4,FALSE),"")</f>
        <v>Development and city services</v>
      </c>
      <c r="E101" s="16" t="s">
        <v>403</v>
      </c>
      <c r="F101" s="16" t="s">
        <v>53</v>
      </c>
      <c r="G101" s="16" t="s">
        <v>387</v>
      </c>
      <c r="H101" s="16" t="s">
        <v>66</v>
      </c>
      <c r="I101" s="26">
        <v>3900000</v>
      </c>
      <c r="J101" s="27" t="str">
        <f>IF(U101="10. Contract management",I101,"TBC")</f>
        <v>TBC</v>
      </c>
      <c r="K101" s="98">
        <v>0</v>
      </c>
      <c r="L101" s="93" t="str">
        <f t="shared" si="5"/>
        <v>TBC</v>
      </c>
      <c r="M101" s="93" t="str">
        <f t="shared" si="6"/>
        <v>TBC</v>
      </c>
      <c r="N101" s="11" t="s">
        <v>57</v>
      </c>
      <c r="O101" s="93" t="s">
        <v>97</v>
      </c>
      <c r="P101" s="11" t="s">
        <v>57</v>
      </c>
      <c r="Q101" s="11"/>
      <c r="R101" s="16" t="s">
        <v>57</v>
      </c>
      <c r="S101" s="16" t="s">
        <v>57</v>
      </c>
      <c r="T101" s="32" t="s">
        <v>57</v>
      </c>
      <c r="U101" s="37" t="s">
        <v>404</v>
      </c>
      <c r="V101" s="21" t="e">
        <f>VLOOKUP(#REF!,Key!A$197:B$202,2,FALSE)</f>
        <v>#REF!</v>
      </c>
    </row>
    <row r="102" spans="1:22" ht="36" customHeight="1" x14ac:dyDescent="0.25">
      <c r="A102" s="114" t="s">
        <v>92</v>
      </c>
      <c r="B102" s="13">
        <v>20303</v>
      </c>
      <c r="C102" s="16" t="s">
        <v>402</v>
      </c>
      <c r="D102" s="38" t="str">
        <f>_xlfn.IFNA(VLOOKUP(C102,Key!B$3:E$25,4,FALSE),"")</f>
        <v>Development and city services</v>
      </c>
      <c r="E102" s="16" t="s">
        <v>405</v>
      </c>
      <c r="F102" s="16" t="s">
        <v>53</v>
      </c>
      <c r="G102" s="16" t="s">
        <v>387</v>
      </c>
      <c r="H102" s="16" t="s">
        <v>214</v>
      </c>
      <c r="I102" s="26">
        <v>20500000</v>
      </c>
      <c r="J102" s="27" t="str">
        <f>IF(U102="10. Contract management",I102,"TBC")</f>
        <v>TBC</v>
      </c>
      <c r="K102" s="98">
        <v>0</v>
      </c>
      <c r="L102" s="93" t="str">
        <f t="shared" si="5"/>
        <v>TBC</v>
      </c>
      <c r="M102" s="93" t="str">
        <f t="shared" si="6"/>
        <v>TBC</v>
      </c>
      <c r="N102" s="11">
        <v>45992</v>
      </c>
      <c r="O102" s="93" t="s">
        <v>97</v>
      </c>
      <c r="P102" s="11" t="s">
        <v>57</v>
      </c>
      <c r="Q102" s="11"/>
      <c r="R102" s="16" t="s">
        <v>57</v>
      </c>
      <c r="S102" s="16" t="s">
        <v>57</v>
      </c>
      <c r="T102" s="16" t="s">
        <v>57</v>
      </c>
      <c r="U102" s="37" t="s">
        <v>144</v>
      </c>
      <c r="V102" s="21" t="e">
        <f>VLOOKUP(#REF!,Key!A$197:B$202,2,FALSE)</f>
        <v>#REF!</v>
      </c>
    </row>
    <row r="103" spans="1:22" ht="48" customHeight="1" x14ac:dyDescent="0.25">
      <c r="A103" s="114" t="s">
        <v>92</v>
      </c>
      <c r="B103" s="13">
        <v>20305</v>
      </c>
      <c r="C103" s="16" t="s">
        <v>32</v>
      </c>
      <c r="D103" s="38" t="str">
        <f>_xlfn.IFNA(VLOOKUP(C103,Key!B$3:E$25,4,FALSE),"")</f>
        <v>Resources</v>
      </c>
      <c r="E103" s="16" t="s">
        <v>406</v>
      </c>
      <c r="F103" s="16" t="s">
        <v>102</v>
      </c>
      <c r="G103" s="16" t="s">
        <v>103</v>
      </c>
      <c r="H103" s="16" t="s">
        <v>57</v>
      </c>
      <c r="I103" s="26">
        <v>150000</v>
      </c>
      <c r="J103" s="27" t="str">
        <f>IF(U103="10. Contract management",I103,"TBC")</f>
        <v>TBC</v>
      </c>
      <c r="K103" s="98">
        <v>0</v>
      </c>
      <c r="L103" s="93" t="str">
        <f t="shared" si="5"/>
        <v>TBC</v>
      </c>
      <c r="M103" s="93" t="str">
        <f t="shared" si="6"/>
        <v>TBC</v>
      </c>
      <c r="N103" s="11">
        <v>45839</v>
      </c>
      <c r="O103" s="93" t="s">
        <v>97</v>
      </c>
      <c r="P103" s="11" t="s">
        <v>57</v>
      </c>
      <c r="Q103" s="11"/>
      <c r="R103" s="16" t="s">
        <v>57</v>
      </c>
      <c r="S103" s="22" t="s">
        <v>57</v>
      </c>
      <c r="T103" s="32" t="s">
        <v>57</v>
      </c>
      <c r="U103" s="37" t="s">
        <v>324</v>
      </c>
      <c r="V103" s="21" t="e">
        <f>VLOOKUP(#REF!,Key!A$197:B$202,2,FALSE)</f>
        <v>#REF!</v>
      </c>
    </row>
    <row r="104" spans="1:22" ht="36" customHeight="1" x14ac:dyDescent="0.25">
      <c r="A104" s="114" t="s">
        <v>30</v>
      </c>
      <c r="B104" s="13">
        <v>20313</v>
      </c>
      <c r="C104" s="16" t="s">
        <v>182</v>
      </c>
      <c r="D104" s="38" t="str">
        <f>_xlfn.IFNA(VLOOKUP(C104,Key!B$3:E$25,4,FALSE),"")</f>
        <v>Development and city services</v>
      </c>
      <c r="E104" s="16" t="s">
        <v>408</v>
      </c>
      <c r="F104" s="16" t="s">
        <v>53</v>
      </c>
      <c r="G104" s="16" t="s">
        <v>387</v>
      </c>
      <c r="H104" s="16" t="s">
        <v>409</v>
      </c>
      <c r="I104" s="26">
        <v>38750</v>
      </c>
      <c r="J104" s="27">
        <v>38750</v>
      </c>
      <c r="K104" s="98">
        <v>0</v>
      </c>
      <c r="L104" s="93" t="str">
        <f t="shared" si="5"/>
        <v>N/A</v>
      </c>
      <c r="M104" s="93" t="str">
        <f t="shared" si="6"/>
        <v>a</v>
      </c>
      <c r="N104" s="11" t="str">
        <f>IFERROR(VLOOKUP($B104,'PNF Data'!$B$2:$AO$3962,10,FALSE),"")</f>
        <v/>
      </c>
      <c r="O104" s="93" t="s">
        <v>38</v>
      </c>
      <c r="P104" s="11">
        <v>45871</v>
      </c>
      <c r="Q104" s="11"/>
      <c r="R104" s="11" t="s">
        <v>410</v>
      </c>
      <c r="S104" s="16" t="s">
        <v>114</v>
      </c>
      <c r="T104" s="32" t="s">
        <v>411</v>
      </c>
      <c r="U104" s="37" t="s">
        <v>58</v>
      </c>
      <c r="V104" s="21" t="e">
        <f>VLOOKUP(#REF!,Key!A$197:B$202,2,FALSE)</f>
        <v>#REF!</v>
      </c>
    </row>
    <row r="105" spans="1:22" ht="48" customHeight="1" x14ac:dyDescent="0.25">
      <c r="A105" s="114" t="s">
        <v>30</v>
      </c>
      <c r="B105" s="13">
        <v>20322</v>
      </c>
      <c r="C105" s="22" t="s">
        <v>32</v>
      </c>
      <c r="D105" s="38" t="str">
        <f>_xlfn.IFNA(VLOOKUP(C105,Key!B$3:E$25,4,FALSE),"")</f>
        <v>Resources</v>
      </c>
      <c r="E105" s="16" t="s">
        <v>412</v>
      </c>
      <c r="F105" s="16" t="s">
        <v>102</v>
      </c>
      <c r="G105" s="16" t="s">
        <v>320</v>
      </c>
      <c r="H105" s="16" t="s">
        <v>106</v>
      </c>
      <c r="I105" s="26">
        <v>310000</v>
      </c>
      <c r="J105" s="27">
        <v>293085</v>
      </c>
      <c r="K105" s="98">
        <v>0</v>
      </c>
      <c r="L105" s="93" t="str">
        <f t="shared" si="5"/>
        <v>N/A</v>
      </c>
      <c r="M105" s="93" t="str">
        <f t="shared" si="6"/>
        <v>a</v>
      </c>
      <c r="N105" s="11">
        <v>45170</v>
      </c>
      <c r="O105" s="93" t="s">
        <v>38</v>
      </c>
      <c r="P105" s="11">
        <v>46265</v>
      </c>
      <c r="Q105" s="11"/>
      <c r="R105" s="16" t="s">
        <v>413</v>
      </c>
      <c r="S105" s="11" t="s">
        <v>114</v>
      </c>
      <c r="T105" s="32" t="s">
        <v>414</v>
      </c>
      <c r="U105" s="37" t="s">
        <v>58</v>
      </c>
      <c r="V105" s="21" t="e">
        <f>VLOOKUP(#REF!,Key!A$197:B$202,2,FALSE)</f>
        <v>#REF!</v>
      </c>
    </row>
    <row r="106" spans="1:22" ht="24" customHeight="1" x14ac:dyDescent="0.25">
      <c r="A106" s="114" t="s">
        <v>30</v>
      </c>
      <c r="B106" s="13">
        <v>20325</v>
      </c>
      <c r="C106" s="22" t="s">
        <v>32</v>
      </c>
      <c r="D106" s="38" t="str">
        <f>_xlfn.IFNA(VLOOKUP(C106,Key!B$3:E$25,4,FALSE),"")</f>
        <v>Resources</v>
      </c>
      <c r="E106" s="16" t="s">
        <v>415</v>
      </c>
      <c r="F106" s="16" t="s">
        <v>102</v>
      </c>
      <c r="G106" s="16" t="s">
        <v>103</v>
      </c>
      <c r="H106" s="16" t="s">
        <v>416</v>
      </c>
      <c r="I106" s="26">
        <v>100000</v>
      </c>
      <c r="J106" s="27">
        <v>83325</v>
      </c>
      <c r="K106" s="98">
        <v>0</v>
      </c>
      <c r="L106" s="93" t="str">
        <f t="shared" si="5"/>
        <v>N/A</v>
      </c>
      <c r="M106" s="93" t="str">
        <f t="shared" si="6"/>
        <v>a</v>
      </c>
      <c r="N106" s="11">
        <v>45200</v>
      </c>
      <c r="O106" s="93" t="s">
        <v>38</v>
      </c>
      <c r="P106" s="11">
        <v>46295</v>
      </c>
      <c r="Q106" s="11"/>
      <c r="R106" s="16" t="s">
        <v>417</v>
      </c>
      <c r="S106" s="16" t="s">
        <v>114</v>
      </c>
      <c r="T106" s="16">
        <v>4624804</v>
      </c>
      <c r="U106" s="37" t="s">
        <v>58</v>
      </c>
      <c r="V106" s="21" t="e">
        <f>VLOOKUP(#REF!,Key!A$197:B$202,2,FALSE)</f>
        <v>#REF!</v>
      </c>
    </row>
    <row r="107" spans="1:22" ht="192" customHeight="1" x14ac:dyDescent="0.25">
      <c r="A107" s="114" t="s">
        <v>30</v>
      </c>
      <c r="B107" s="13">
        <v>20326</v>
      </c>
      <c r="C107" s="22" t="s">
        <v>32</v>
      </c>
      <c r="D107" s="38" t="str">
        <f>_xlfn.IFNA(VLOOKUP(C107,Key!B$3:E$25,4,FALSE),"")</f>
        <v>Resources</v>
      </c>
      <c r="E107" s="16" t="s">
        <v>419</v>
      </c>
      <c r="F107" s="16" t="s">
        <v>102</v>
      </c>
      <c r="G107" s="16" t="s">
        <v>103</v>
      </c>
      <c r="H107" s="16" t="s">
        <v>106</v>
      </c>
      <c r="I107" s="26">
        <v>675000</v>
      </c>
      <c r="J107" s="27">
        <v>884194</v>
      </c>
      <c r="K107" s="98">
        <v>0</v>
      </c>
      <c r="L107" s="93" t="str">
        <f t="shared" si="5"/>
        <v>N/A</v>
      </c>
      <c r="M107" s="93" t="str">
        <f t="shared" si="6"/>
        <v>a</v>
      </c>
      <c r="N107" s="11">
        <v>45170</v>
      </c>
      <c r="O107" s="93" t="s">
        <v>38</v>
      </c>
      <c r="P107" s="11">
        <v>46996</v>
      </c>
      <c r="Q107" s="11"/>
      <c r="R107" s="16" t="s">
        <v>420</v>
      </c>
      <c r="S107" s="16" t="s">
        <v>114</v>
      </c>
      <c r="T107" s="16">
        <v>2933889</v>
      </c>
      <c r="U107" s="37" t="s">
        <v>58</v>
      </c>
      <c r="V107" s="21" t="e">
        <f>VLOOKUP(#REF!,Key!A$197:B$202,2,FALSE)</f>
        <v>#REF!</v>
      </c>
    </row>
    <row r="108" spans="1:22" ht="36" customHeight="1" x14ac:dyDescent="0.25">
      <c r="A108" s="114" t="s">
        <v>30</v>
      </c>
      <c r="B108" s="13">
        <v>20363</v>
      </c>
      <c r="C108" s="22" t="s">
        <v>32</v>
      </c>
      <c r="D108" s="38" t="str">
        <f>_xlfn.IFNA(VLOOKUP(C108,Key!B$3:E$25,4,FALSE),"")</f>
        <v>Resources</v>
      </c>
      <c r="E108" s="16" t="s">
        <v>421</v>
      </c>
      <c r="F108" s="16" t="s">
        <v>102</v>
      </c>
      <c r="G108" s="16" t="s">
        <v>103</v>
      </c>
      <c r="H108" s="16" t="s">
        <v>106</v>
      </c>
      <c r="I108" s="26">
        <v>285000</v>
      </c>
      <c r="J108" s="27">
        <v>285000</v>
      </c>
      <c r="K108" s="98">
        <v>0</v>
      </c>
      <c r="L108" s="93" t="str">
        <f t="shared" si="5"/>
        <v>N/A</v>
      </c>
      <c r="M108" s="93" t="str">
        <f t="shared" si="6"/>
        <v>a</v>
      </c>
      <c r="N108" s="11">
        <v>45017</v>
      </c>
      <c r="O108" s="93" t="s">
        <v>38</v>
      </c>
      <c r="P108" s="11">
        <v>46112</v>
      </c>
      <c r="Q108" s="11"/>
      <c r="R108" s="16" t="s">
        <v>422</v>
      </c>
      <c r="S108" s="16" t="s">
        <v>40</v>
      </c>
      <c r="T108" s="32" t="s">
        <v>423</v>
      </c>
      <c r="U108" s="37" t="s">
        <v>58</v>
      </c>
      <c r="V108" s="21" t="e">
        <f>VLOOKUP(#REF!,Key!A$197:B$202,2,FALSE)</f>
        <v>#REF!</v>
      </c>
    </row>
    <row r="109" spans="1:22" ht="47.25" customHeight="1" x14ac:dyDescent="0.25">
      <c r="A109" s="114" t="s">
        <v>30</v>
      </c>
      <c r="B109" s="13">
        <v>20372</v>
      </c>
      <c r="C109" s="16" t="s">
        <v>100</v>
      </c>
      <c r="D109" s="38" t="str">
        <f>_xlfn.IFNA(VLOOKUP(C109,Key!B$3:E$25,4,FALSE),"")</f>
        <v>Communities and housing</v>
      </c>
      <c r="E109" s="16" t="s">
        <v>424</v>
      </c>
      <c r="F109" s="16" t="s">
        <v>102</v>
      </c>
      <c r="G109" s="16" t="s">
        <v>103</v>
      </c>
      <c r="H109" s="16" t="s">
        <v>106</v>
      </c>
      <c r="I109" s="26">
        <v>180000</v>
      </c>
      <c r="J109" s="27">
        <v>180000</v>
      </c>
      <c r="K109" s="98">
        <v>0</v>
      </c>
      <c r="L109" s="93" t="str">
        <f t="shared" si="5"/>
        <v>N/A</v>
      </c>
      <c r="M109" s="93" t="str">
        <f t="shared" si="6"/>
        <v>a</v>
      </c>
      <c r="N109" s="11">
        <v>45370</v>
      </c>
      <c r="O109" s="93" t="s">
        <v>38</v>
      </c>
      <c r="P109" s="11">
        <v>46464</v>
      </c>
      <c r="Q109" s="11"/>
      <c r="R109" s="16" t="s">
        <v>425</v>
      </c>
      <c r="S109" s="16" t="s">
        <v>114</v>
      </c>
      <c r="T109" s="32" t="s">
        <v>426</v>
      </c>
      <c r="U109" s="37" t="s">
        <v>58</v>
      </c>
      <c r="V109" s="21" t="e">
        <f>VLOOKUP(#REF!,Key!A$197:B$202,2,FALSE)</f>
        <v>#REF!</v>
      </c>
    </row>
    <row r="110" spans="1:22" ht="32.1" customHeight="1" x14ac:dyDescent="0.25">
      <c r="A110" s="114" t="s">
        <v>30</v>
      </c>
      <c r="B110" s="13">
        <v>20388</v>
      </c>
      <c r="C110" s="22" t="s">
        <v>182</v>
      </c>
      <c r="D110" s="38" t="str">
        <f>_xlfn.IFNA(VLOOKUP(C110,Key!B$3:E$25,4,FALSE),"")</f>
        <v>Development and city services</v>
      </c>
      <c r="E110" s="16" t="s">
        <v>427</v>
      </c>
      <c r="F110" s="16" t="s">
        <v>53</v>
      </c>
      <c r="G110" s="16" t="s">
        <v>387</v>
      </c>
      <c r="H110" s="16" t="s">
        <v>158</v>
      </c>
      <c r="I110" s="26">
        <v>5000000</v>
      </c>
      <c r="J110" s="27">
        <v>4990000</v>
      </c>
      <c r="K110" s="98">
        <v>0</v>
      </c>
      <c r="L110" s="63">
        <v>45240</v>
      </c>
      <c r="M110" s="93" t="s">
        <v>38</v>
      </c>
      <c r="N110" s="11">
        <v>45370</v>
      </c>
      <c r="O110" s="93" t="s">
        <v>38</v>
      </c>
      <c r="P110" s="11">
        <v>45869</v>
      </c>
      <c r="Q110" s="11"/>
      <c r="R110" s="16" t="s">
        <v>428</v>
      </c>
      <c r="S110" s="16" t="s">
        <v>114</v>
      </c>
      <c r="T110" s="32" t="s">
        <v>429</v>
      </c>
      <c r="U110" s="37" t="s">
        <v>58</v>
      </c>
      <c r="V110" s="21" t="e">
        <f>VLOOKUP(#REF!,Key!A$197:B$202,2,FALSE)</f>
        <v>#REF!</v>
      </c>
    </row>
    <row r="111" spans="1:22" ht="32.1" customHeight="1" x14ac:dyDescent="0.25">
      <c r="A111" s="114" t="s">
        <v>30</v>
      </c>
      <c r="B111" s="13">
        <v>20446</v>
      </c>
      <c r="C111" s="22" t="s">
        <v>32</v>
      </c>
      <c r="D111" s="38" t="str">
        <f>_xlfn.IFNA(VLOOKUP(C111,Key!B$3:E$25,4,FALSE),"")</f>
        <v>Resources</v>
      </c>
      <c r="E111" s="16" t="s">
        <v>430</v>
      </c>
      <c r="F111" s="16" t="s">
        <v>102</v>
      </c>
      <c r="G111" s="16" t="s">
        <v>266</v>
      </c>
      <c r="H111" s="16" t="s">
        <v>106</v>
      </c>
      <c r="I111" s="26">
        <v>100000</v>
      </c>
      <c r="J111" s="27">
        <v>350000</v>
      </c>
      <c r="K111" s="98">
        <v>0</v>
      </c>
      <c r="L111" s="93" t="str">
        <f t="shared" ref="L111:L117" si="7">IF(A111="A","N/A",IF(A111="E","TBC"))</f>
        <v>N/A</v>
      </c>
      <c r="M111" s="93" t="str">
        <f t="shared" ref="M111:M117" si="8">IF(A111="A","a",IF(A111="E","TBC"))</f>
        <v>a</v>
      </c>
      <c r="N111" s="11">
        <v>45339</v>
      </c>
      <c r="O111" s="93" t="s">
        <v>38</v>
      </c>
      <c r="P111" s="11">
        <v>46434</v>
      </c>
      <c r="Q111" s="11"/>
      <c r="R111" s="16" t="s">
        <v>431</v>
      </c>
      <c r="S111" s="16" t="s">
        <v>40</v>
      </c>
      <c r="T111" s="32" t="s">
        <v>432</v>
      </c>
      <c r="U111" s="37" t="s">
        <v>58</v>
      </c>
      <c r="V111" s="21" t="e">
        <f>VLOOKUP(#REF!,Key!A$197:B$202,2,FALSE)</f>
        <v>#REF!</v>
      </c>
    </row>
    <row r="112" spans="1:22" ht="32.1" customHeight="1" x14ac:dyDescent="0.25">
      <c r="A112" s="114" t="s">
        <v>92</v>
      </c>
      <c r="B112" s="13">
        <v>20474</v>
      </c>
      <c r="C112" s="16" t="s">
        <v>87</v>
      </c>
      <c r="D112" s="38" t="s">
        <v>88</v>
      </c>
      <c r="E112" s="16" t="s">
        <v>433</v>
      </c>
      <c r="F112" s="16" t="s">
        <v>53</v>
      </c>
      <c r="G112" s="16" t="s">
        <v>54</v>
      </c>
      <c r="H112" s="16" t="s">
        <v>57</v>
      </c>
      <c r="I112" s="26">
        <v>3000000</v>
      </c>
      <c r="J112" s="27" t="str">
        <f>IF(U112="10. Contract management",I112,"TBC")</f>
        <v>TBC</v>
      </c>
      <c r="K112" s="98">
        <v>0</v>
      </c>
      <c r="L112" s="93" t="str">
        <f t="shared" si="7"/>
        <v>TBC</v>
      </c>
      <c r="M112" s="93" t="str">
        <f t="shared" si="8"/>
        <v>TBC</v>
      </c>
      <c r="N112" s="11" t="s">
        <v>57</v>
      </c>
      <c r="O112" s="93" t="s">
        <v>97</v>
      </c>
      <c r="P112" s="11" t="s">
        <v>57</v>
      </c>
      <c r="Q112" s="11"/>
      <c r="R112" s="16" t="s">
        <v>57</v>
      </c>
      <c r="S112" s="16" t="s">
        <v>57</v>
      </c>
      <c r="T112" s="32" t="s">
        <v>57</v>
      </c>
      <c r="U112" s="37" t="s">
        <v>404</v>
      </c>
    </row>
    <row r="113" spans="1:31" ht="32.1" customHeight="1" x14ac:dyDescent="0.25">
      <c r="A113" s="114" t="s">
        <v>92</v>
      </c>
      <c r="B113" s="13">
        <v>20475</v>
      </c>
      <c r="C113" s="16" t="s">
        <v>87</v>
      </c>
      <c r="D113" s="38" t="s">
        <v>88</v>
      </c>
      <c r="E113" s="16" t="s">
        <v>434</v>
      </c>
      <c r="F113" s="16" t="s">
        <v>53</v>
      </c>
      <c r="G113" s="16" t="s">
        <v>54</v>
      </c>
      <c r="H113" s="16" t="s">
        <v>57</v>
      </c>
      <c r="I113" s="26">
        <v>99000</v>
      </c>
      <c r="J113" s="27" t="str">
        <f>IF(U113="10. Contract management",I113,"TBC")</f>
        <v>TBC</v>
      </c>
      <c r="K113" s="98">
        <v>0</v>
      </c>
      <c r="L113" s="93" t="str">
        <f t="shared" si="7"/>
        <v>TBC</v>
      </c>
      <c r="M113" s="93" t="str">
        <f t="shared" si="8"/>
        <v>TBC</v>
      </c>
      <c r="N113" s="11" t="s">
        <v>57</v>
      </c>
      <c r="O113" s="93" t="s">
        <v>97</v>
      </c>
      <c r="P113" s="11" t="s">
        <v>57</v>
      </c>
      <c r="Q113" s="11"/>
      <c r="R113" s="16" t="s">
        <v>57</v>
      </c>
      <c r="S113" s="16" t="s">
        <v>57</v>
      </c>
      <c r="T113" s="32" t="s">
        <v>57</v>
      </c>
      <c r="U113" s="37" t="s">
        <v>404</v>
      </c>
    </row>
    <row r="114" spans="1:31" ht="32.1" customHeight="1" x14ac:dyDescent="0.25">
      <c r="A114" s="114" t="s">
        <v>30</v>
      </c>
      <c r="B114" s="13">
        <v>20477</v>
      </c>
      <c r="C114" s="22" t="s">
        <v>79</v>
      </c>
      <c r="D114" s="38" t="s">
        <v>33</v>
      </c>
      <c r="E114" s="16" t="s">
        <v>435</v>
      </c>
      <c r="F114" s="16" t="s">
        <v>35</v>
      </c>
      <c r="G114" s="16" t="s">
        <v>81</v>
      </c>
      <c r="H114" s="22" t="s">
        <v>349</v>
      </c>
      <c r="I114" s="26">
        <v>8085</v>
      </c>
      <c r="J114" s="27">
        <v>8085</v>
      </c>
      <c r="K114" s="98">
        <v>0</v>
      </c>
      <c r="L114" s="93" t="str">
        <f t="shared" si="7"/>
        <v>N/A</v>
      </c>
      <c r="M114" s="93" t="str">
        <f t="shared" si="8"/>
        <v>a</v>
      </c>
      <c r="N114" s="11">
        <v>45110</v>
      </c>
      <c r="O114" s="98" t="s">
        <v>38</v>
      </c>
      <c r="P114" s="11">
        <v>46205</v>
      </c>
      <c r="Q114" s="11"/>
      <c r="R114" s="16" t="s">
        <v>436</v>
      </c>
      <c r="S114" s="16" t="s">
        <v>40</v>
      </c>
      <c r="T114" s="32" t="s">
        <v>437</v>
      </c>
      <c r="U114" s="37" t="s">
        <v>58</v>
      </c>
      <c r="V114" s="21" t="e">
        <f>VLOOKUP(#REF!,Key!A$197:B$202,2,FALSE)</f>
        <v>#REF!</v>
      </c>
    </row>
    <row r="115" spans="1:31" ht="32.1" customHeight="1" x14ac:dyDescent="0.25">
      <c r="A115" s="114" t="s">
        <v>30</v>
      </c>
      <c r="B115" s="16">
        <v>20480</v>
      </c>
      <c r="C115" s="16" t="s">
        <v>100</v>
      </c>
      <c r="D115" s="38" t="str">
        <f>_xlfn.IFNA(VLOOKUP(C115,Key!B$3:E$25,4,FALSE),"")</f>
        <v>Communities and housing</v>
      </c>
      <c r="E115" s="16" t="s">
        <v>438</v>
      </c>
      <c r="F115" s="16" t="s">
        <v>35</v>
      </c>
      <c r="G115" s="16" t="s">
        <v>177</v>
      </c>
      <c r="H115" s="16" t="s">
        <v>106</v>
      </c>
      <c r="I115" s="26">
        <v>480000</v>
      </c>
      <c r="J115" s="27">
        <v>495000</v>
      </c>
      <c r="K115" s="98">
        <v>0</v>
      </c>
      <c r="L115" s="93" t="str">
        <f t="shared" si="7"/>
        <v>N/A</v>
      </c>
      <c r="M115" s="93" t="str">
        <f t="shared" si="8"/>
        <v>a</v>
      </c>
      <c r="N115" s="11">
        <v>45108</v>
      </c>
      <c r="O115" s="93" t="s">
        <v>38</v>
      </c>
      <c r="P115" s="11">
        <v>46295</v>
      </c>
      <c r="Q115" s="11"/>
      <c r="R115" s="16" t="s">
        <v>439</v>
      </c>
      <c r="S115" s="22" t="s">
        <v>114</v>
      </c>
      <c r="T115" s="16">
        <v>4546648</v>
      </c>
      <c r="U115" s="37" t="s">
        <v>58</v>
      </c>
      <c r="V115" s="21" t="e">
        <f>VLOOKUP(#REF!,Key!A$197:B$202,2,FALSE)</f>
        <v>#REF!</v>
      </c>
    </row>
    <row r="116" spans="1:31" ht="32.1" customHeight="1" x14ac:dyDescent="0.25">
      <c r="A116" s="114" t="s">
        <v>92</v>
      </c>
      <c r="B116" s="13">
        <v>20332</v>
      </c>
      <c r="C116" s="22" t="s">
        <v>79</v>
      </c>
      <c r="D116" s="38" t="s">
        <v>33</v>
      </c>
      <c r="E116" s="16" t="s">
        <v>80</v>
      </c>
      <c r="F116" s="16" t="s">
        <v>35</v>
      </c>
      <c r="G116" s="16" t="s">
        <v>81</v>
      </c>
      <c r="H116" s="16" t="s">
        <v>66</v>
      </c>
      <c r="I116" s="26">
        <v>1000000</v>
      </c>
      <c r="J116" s="27" t="str">
        <f>IF(U116="10. Contract management",I116,"TBC")</f>
        <v>TBC</v>
      </c>
      <c r="K116" s="98">
        <v>0</v>
      </c>
      <c r="L116" s="93" t="str">
        <f t="shared" si="7"/>
        <v>TBC</v>
      </c>
      <c r="M116" s="93" t="str">
        <f t="shared" si="8"/>
        <v>TBC</v>
      </c>
      <c r="N116" s="11">
        <v>45972</v>
      </c>
      <c r="O116" s="93" t="s">
        <v>97</v>
      </c>
      <c r="P116" s="11" t="s">
        <v>57</v>
      </c>
      <c r="Q116" s="11"/>
      <c r="R116" s="16" t="s">
        <v>57</v>
      </c>
      <c r="S116" s="16" t="s">
        <v>57</v>
      </c>
      <c r="T116" s="16" t="s">
        <v>57</v>
      </c>
      <c r="U116" s="37" t="s">
        <v>322</v>
      </c>
      <c r="V116" s="21" t="e">
        <f>VLOOKUP(#REF!,Key!A$197:B$202,2,FALSE)</f>
        <v>#REF!</v>
      </c>
    </row>
    <row r="117" spans="1:31" ht="36" customHeight="1" x14ac:dyDescent="0.25">
      <c r="A117" s="114" t="s">
        <v>30</v>
      </c>
      <c r="B117" s="13">
        <v>20546</v>
      </c>
      <c r="C117" s="22" t="s">
        <v>402</v>
      </c>
      <c r="D117" s="38" t="str">
        <f>_xlfn.IFNA(VLOOKUP(C117,Key!B$3:E$25,4,FALSE),"")</f>
        <v>Development and city services</v>
      </c>
      <c r="E117" s="16" t="s">
        <v>441</v>
      </c>
      <c r="F117" s="16" t="s">
        <v>53</v>
      </c>
      <c r="G117" s="16" t="s">
        <v>387</v>
      </c>
      <c r="H117" s="16" t="s">
        <v>106</v>
      </c>
      <c r="I117" s="26">
        <v>500000</v>
      </c>
      <c r="J117" s="27">
        <v>252950</v>
      </c>
      <c r="K117" s="98">
        <v>0</v>
      </c>
      <c r="L117" s="93" t="str">
        <f t="shared" si="7"/>
        <v>N/A</v>
      </c>
      <c r="M117" s="93" t="str">
        <f t="shared" si="8"/>
        <v>a</v>
      </c>
      <c r="N117" s="11">
        <v>45831</v>
      </c>
      <c r="O117" s="93" t="s">
        <v>38</v>
      </c>
      <c r="P117" s="11">
        <v>47848</v>
      </c>
      <c r="Q117" s="11"/>
      <c r="R117" s="16" t="s">
        <v>442</v>
      </c>
      <c r="S117" s="16" t="s">
        <v>232</v>
      </c>
      <c r="T117" s="32" t="s">
        <v>443</v>
      </c>
      <c r="U117" s="37" t="s">
        <v>58</v>
      </c>
      <c r="V117" s="21" t="e">
        <f>VLOOKUP(#REF!,Key!A$197:B$202,2,FALSE)</f>
        <v>#REF!</v>
      </c>
    </row>
    <row r="118" spans="1:31" s="136" customFormat="1" ht="46.9" customHeight="1" x14ac:dyDescent="0.25">
      <c r="A118" s="114" t="s">
        <v>30</v>
      </c>
      <c r="B118" s="13">
        <v>20515</v>
      </c>
      <c r="C118" s="22" t="s">
        <v>182</v>
      </c>
      <c r="D118" s="38" t="s">
        <v>445</v>
      </c>
      <c r="E118" s="16" t="s">
        <v>446</v>
      </c>
      <c r="F118" s="16" t="s">
        <v>35</v>
      </c>
      <c r="G118" s="16" t="s">
        <v>177</v>
      </c>
      <c r="H118" s="16" t="s">
        <v>106</v>
      </c>
      <c r="I118" s="130">
        <v>95300</v>
      </c>
      <c r="J118" s="131">
        <v>95300</v>
      </c>
      <c r="K118" s="132">
        <v>0</v>
      </c>
      <c r="L118" s="133" t="s">
        <v>70</v>
      </c>
      <c r="M118" s="133" t="s">
        <v>70</v>
      </c>
      <c r="N118" s="11">
        <v>45135</v>
      </c>
      <c r="O118" s="134" t="s">
        <v>38</v>
      </c>
      <c r="P118" s="135">
        <v>46112</v>
      </c>
      <c r="Q118" s="135" t="e">
        <f>IF(#REF!="TBC","TBC",MIN(#REF!,#REF!))</f>
        <v>#REF!</v>
      </c>
      <c r="R118" s="16" t="s">
        <v>447</v>
      </c>
      <c r="S118" s="16" t="s">
        <v>114</v>
      </c>
      <c r="T118" s="32" t="s">
        <v>448</v>
      </c>
      <c r="U118" s="37" t="s">
        <v>58</v>
      </c>
      <c r="V118" s="134"/>
      <c r="W118" s="134"/>
      <c r="X118" s="134"/>
      <c r="Y118" s="136" t="e">
        <v>#N/A</v>
      </c>
    </row>
    <row r="119" spans="1:31" ht="32.1" customHeight="1" x14ac:dyDescent="0.25">
      <c r="A119" s="114" t="s">
        <v>30</v>
      </c>
      <c r="B119" s="13">
        <v>20771</v>
      </c>
      <c r="C119" s="16" t="s">
        <v>79</v>
      </c>
      <c r="D119" s="38" t="s">
        <v>33</v>
      </c>
      <c r="E119" s="16" t="s">
        <v>450</v>
      </c>
      <c r="F119" s="16" t="s">
        <v>35</v>
      </c>
      <c r="G119" s="16" t="s">
        <v>355</v>
      </c>
      <c r="H119" s="16" t="s">
        <v>112</v>
      </c>
      <c r="I119" s="26">
        <v>150000</v>
      </c>
      <c r="J119" s="27">
        <v>58239.42</v>
      </c>
      <c r="K119" s="98">
        <v>0</v>
      </c>
      <c r="L119" s="93" t="str">
        <f>IF(A119="A","N/A",IF(A119="E","TBC"))</f>
        <v>N/A</v>
      </c>
      <c r="M119" s="93" t="str">
        <f>IF(A119="A","a",IF(A119="E","TBC"))</f>
        <v>a</v>
      </c>
      <c r="N119" s="11">
        <v>45344</v>
      </c>
      <c r="O119" s="63" t="s">
        <v>38</v>
      </c>
      <c r="P119" s="11">
        <v>46477</v>
      </c>
      <c r="Q119" s="11" t="s">
        <v>356</v>
      </c>
      <c r="R119" s="11" t="s">
        <v>451</v>
      </c>
      <c r="S119" s="16" t="s">
        <v>40</v>
      </c>
      <c r="T119" s="56">
        <v>5328622</v>
      </c>
      <c r="U119" s="37" t="s">
        <v>58</v>
      </c>
    </row>
    <row r="120" spans="1:31" ht="37.9" customHeight="1" x14ac:dyDescent="0.25">
      <c r="A120" s="114" t="s">
        <v>30</v>
      </c>
      <c r="B120" s="13">
        <v>20556</v>
      </c>
      <c r="C120" s="22" t="s">
        <v>79</v>
      </c>
      <c r="D120" s="38" t="s">
        <v>33</v>
      </c>
      <c r="E120" s="16" t="s">
        <v>452</v>
      </c>
      <c r="F120" s="16" t="s">
        <v>102</v>
      </c>
      <c r="G120" s="16" t="s">
        <v>103</v>
      </c>
      <c r="H120" s="16" t="s">
        <v>158</v>
      </c>
      <c r="I120" s="26">
        <v>40000</v>
      </c>
      <c r="J120" s="27">
        <v>69580</v>
      </c>
      <c r="K120" s="98">
        <v>0</v>
      </c>
      <c r="L120" s="63">
        <v>45385</v>
      </c>
      <c r="M120" s="93" t="s">
        <v>38</v>
      </c>
      <c r="N120" s="11">
        <v>45446</v>
      </c>
      <c r="O120" s="93" t="s">
        <v>38</v>
      </c>
      <c r="P120" s="11">
        <v>46540</v>
      </c>
      <c r="Q120" s="11"/>
      <c r="R120" s="16" t="s">
        <v>453</v>
      </c>
      <c r="S120" s="16" t="s">
        <v>114</v>
      </c>
      <c r="T120" s="32" t="s">
        <v>454</v>
      </c>
      <c r="U120" s="37" t="s">
        <v>58</v>
      </c>
      <c r="V120" s="21" t="e">
        <f>VLOOKUP(#REF!,Key!A$197:B$202,2,FALSE)</f>
        <v>#REF!</v>
      </c>
    </row>
    <row r="121" spans="1:31" ht="32.1" customHeight="1" x14ac:dyDescent="0.25">
      <c r="A121" s="114" t="s">
        <v>92</v>
      </c>
      <c r="B121" s="13">
        <v>20557</v>
      </c>
      <c r="C121" s="16" t="s">
        <v>62</v>
      </c>
      <c r="D121" s="38" t="str">
        <f>_xlfn.IFNA(VLOOKUP(C121,Key!B$3:E$25,4,FALSE),"")</f>
        <v>Communities and housing</v>
      </c>
      <c r="E121" s="16" t="s">
        <v>455</v>
      </c>
      <c r="F121" s="16" t="s">
        <v>162</v>
      </c>
      <c r="G121" s="16" t="s">
        <v>163</v>
      </c>
      <c r="H121" s="16" t="s">
        <v>57</v>
      </c>
      <c r="I121" s="26">
        <v>100000</v>
      </c>
      <c r="J121" s="27">
        <v>100000</v>
      </c>
      <c r="K121" s="98">
        <v>0</v>
      </c>
      <c r="L121" s="93" t="str">
        <f>IF(A121="A","N/A",IF(A121="E","TBC"))</f>
        <v>TBC</v>
      </c>
      <c r="M121" s="93" t="str">
        <f>IF(A121="A","a",IF(A121="E","TBC"))</f>
        <v>TBC</v>
      </c>
      <c r="N121" s="11">
        <v>45778</v>
      </c>
      <c r="O121" s="93" t="s">
        <v>97</v>
      </c>
      <c r="P121" s="11" t="s">
        <v>57</v>
      </c>
      <c r="Q121" s="11"/>
      <c r="R121" s="16" t="s">
        <v>57</v>
      </c>
      <c r="S121" s="16" t="s">
        <v>57</v>
      </c>
      <c r="T121" s="32" t="s">
        <v>57</v>
      </c>
      <c r="U121" s="37" t="s">
        <v>324</v>
      </c>
      <c r="V121" s="21" t="e">
        <f>VLOOKUP(#REF!,Key!A$197:B$202,2,FALSE)</f>
        <v>#REF!</v>
      </c>
    </row>
    <row r="122" spans="1:31" s="1" customFormat="1" ht="36" x14ac:dyDescent="0.25">
      <c r="A122" s="114" t="s">
        <v>30</v>
      </c>
      <c r="B122" s="13">
        <v>20559</v>
      </c>
      <c r="C122" s="22" t="s">
        <v>182</v>
      </c>
      <c r="D122" s="38" t="str">
        <f>_xlfn.IFNA(VLOOKUP(C122,Key!B$3:E$25,4,FALSE),"")</f>
        <v>Development and city services</v>
      </c>
      <c r="E122" s="16" t="s">
        <v>456</v>
      </c>
      <c r="F122" s="16" t="s">
        <v>53</v>
      </c>
      <c r="G122" s="16" t="s">
        <v>54</v>
      </c>
      <c r="H122" s="16" t="s">
        <v>106</v>
      </c>
      <c r="I122" s="26">
        <v>39500</v>
      </c>
      <c r="J122" s="27">
        <v>39500</v>
      </c>
      <c r="K122" s="98">
        <v>0</v>
      </c>
      <c r="L122" s="93" t="s">
        <v>70</v>
      </c>
      <c r="M122" s="93" t="s">
        <v>70</v>
      </c>
      <c r="N122" s="11">
        <v>45089</v>
      </c>
      <c r="O122" s="16" t="s">
        <v>38</v>
      </c>
      <c r="P122" s="11">
        <v>45961</v>
      </c>
      <c r="Q122" s="11"/>
      <c r="R122" s="16" t="s">
        <v>314</v>
      </c>
      <c r="S122" s="16" t="s">
        <v>114</v>
      </c>
      <c r="T122" s="32" t="s">
        <v>457</v>
      </c>
      <c r="U122" s="37" t="s">
        <v>58</v>
      </c>
      <c r="V122" s="21" t="e">
        <f>VLOOKUP(#REF!,Key!A$197:B$202,2,FALSE)</f>
        <v>#REF!</v>
      </c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ht="32.1" customHeight="1" x14ac:dyDescent="0.25">
      <c r="A123" s="114" t="s">
        <v>30</v>
      </c>
      <c r="B123" s="13">
        <v>20569</v>
      </c>
      <c r="C123" s="22" t="s">
        <v>32</v>
      </c>
      <c r="D123" s="38" t="str">
        <f>_xlfn.IFNA(VLOOKUP(C123,Key!B$3:E$25,4,FALSE),"")</f>
        <v>Resources</v>
      </c>
      <c r="E123" s="16" t="s">
        <v>458</v>
      </c>
      <c r="F123" s="16" t="s">
        <v>102</v>
      </c>
      <c r="G123" s="16" t="s">
        <v>103</v>
      </c>
      <c r="H123" s="16" t="s">
        <v>106</v>
      </c>
      <c r="I123" s="26">
        <v>45000</v>
      </c>
      <c r="J123" s="27">
        <v>45246</v>
      </c>
      <c r="K123" s="98">
        <v>0</v>
      </c>
      <c r="L123" s="93" t="str">
        <f>IF(A123="A","N/A",IF(A123="E","TBC"))</f>
        <v>N/A</v>
      </c>
      <c r="M123" s="93" t="str">
        <f t="shared" ref="M123:M131" si="9">IF(A123="A","a",IF(A123="E","TBC"))</f>
        <v>a</v>
      </c>
      <c r="N123" s="11">
        <v>45231</v>
      </c>
      <c r="O123" s="93" t="s">
        <v>38</v>
      </c>
      <c r="P123" s="11">
        <v>46326</v>
      </c>
      <c r="Q123" s="11"/>
      <c r="R123" s="16" t="s">
        <v>459</v>
      </c>
      <c r="S123" s="16" t="s">
        <v>460</v>
      </c>
      <c r="T123" s="32" t="s">
        <v>461</v>
      </c>
      <c r="U123" s="37" t="s">
        <v>58</v>
      </c>
      <c r="V123" s="21" t="e">
        <f>VLOOKUP(#REF!,Key!A$197:B$202,2,FALSE)</f>
        <v>#REF!</v>
      </c>
    </row>
    <row r="124" spans="1:31" ht="32.1" customHeight="1" x14ac:dyDescent="0.25">
      <c r="A124" s="114" t="s">
        <v>92</v>
      </c>
      <c r="B124" s="12">
        <v>20574</v>
      </c>
      <c r="C124" s="22" t="s">
        <v>182</v>
      </c>
      <c r="D124" s="38" t="str">
        <f>_xlfn.IFNA(VLOOKUP(C124,Key!B$3:E$25,4,FALSE),"")</f>
        <v>Development and city services</v>
      </c>
      <c r="E124" s="16" t="s">
        <v>462</v>
      </c>
      <c r="F124" s="16" t="s">
        <v>72</v>
      </c>
      <c r="G124" s="16" t="s">
        <v>73</v>
      </c>
      <c r="H124" s="16" t="s">
        <v>112</v>
      </c>
      <c r="I124" s="26">
        <v>260000</v>
      </c>
      <c r="J124" s="27">
        <v>260000</v>
      </c>
      <c r="K124" s="98">
        <v>0</v>
      </c>
      <c r="L124" s="63">
        <v>45201</v>
      </c>
      <c r="M124" s="93" t="str">
        <f t="shared" si="9"/>
        <v>TBC</v>
      </c>
      <c r="N124" s="11">
        <v>45299</v>
      </c>
      <c r="O124" s="93" t="s">
        <v>97</v>
      </c>
      <c r="P124" s="11" t="s">
        <v>57</v>
      </c>
      <c r="Q124" s="11"/>
      <c r="R124" s="16" t="s">
        <v>57</v>
      </c>
      <c r="S124" s="16" t="s">
        <v>57</v>
      </c>
      <c r="T124" s="32" t="s">
        <v>57</v>
      </c>
      <c r="U124" s="37" t="s">
        <v>42</v>
      </c>
      <c r="V124" s="21" t="e">
        <f>VLOOKUP(#REF!,Key!A$197:B$202,2,FALSE)</f>
        <v>#REF!</v>
      </c>
    </row>
    <row r="125" spans="1:31" ht="32.450000000000003" customHeight="1" x14ac:dyDescent="0.25">
      <c r="A125" s="114" t="s">
        <v>30</v>
      </c>
      <c r="B125" s="16">
        <v>20593</v>
      </c>
      <c r="C125" s="16" t="s">
        <v>62</v>
      </c>
      <c r="D125" s="38" t="str">
        <f>_xlfn.IFNA(VLOOKUP(C125,Key!B$3:E$25,4,FALSE),"")</f>
        <v>Communities and housing</v>
      </c>
      <c r="E125" s="16" t="s">
        <v>463</v>
      </c>
      <c r="F125" s="16" t="s">
        <v>141</v>
      </c>
      <c r="G125" s="16" t="s">
        <v>464</v>
      </c>
      <c r="H125" s="16" t="s">
        <v>164</v>
      </c>
      <c r="I125" s="33">
        <v>38578.800000000003</v>
      </c>
      <c r="J125" s="27">
        <v>38578.800000000003</v>
      </c>
      <c r="K125" s="98">
        <v>0</v>
      </c>
      <c r="L125" s="93" t="str">
        <f t="shared" ref="L125:L131" si="10">IF(A125="A","N/A",IF(A125="E","TBC"))</f>
        <v>N/A</v>
      </c>
      <c r="M125" s="93" t="str">
        <f t="shared" si="9"/>
        <v>a</v>
      </c>
      <c r="N125" s="11" t="str">
        <f>IFERROR(VLOOKUP($B125,'PNF Data'!$B$2:$AO$3962,10,FALSE),"")</f>
        <v/>
      </c>
      <c r="O125" s="93" t="s">
        <v>38</v>
      </c>
      <c r="P125" s="11">
        <v>46115</v>
      </c>
      <c r="Q125" s="11"/>
      <c r="R125" s="17" t="s">
        <v>465</v>
      </c>
      <c r="S125" s="16" t="s">
        <v>40</v>
      </c>
      <c r="T125" s="17">
        <v>4283951</v>
      </c>
      <c r="U125" s="37" t="s">
        <v>58</v>
      </c>
      <c r="V125" s="21" t="e">
        <f>VLOOKUP(#REF!,Key!A$197:B$202,2,FALSE)</f>
        <v>#REF!</v>
      </c>
    </row>
    <row r="126" spans="1:31" ht="65.25" customHeight="1" x14ac:dyDescent="0.25">
      <c r="A126" s="114" t="s">
        <v>92</v>
      </c>
      <c r="B126" s="16">
        <v>20613</v>
      </c>
      <c r="C126" s="16" t="s">
        <v>182</v>
      </c>
      <c r="D126" s="38" t="str">
        <f>_xlfn.IFNA(VLOOKUP(C126,Key!B$3:E$25,4,FALSE),"")</f>
        <v>Development and city services</v>
      </c>
      <c r="E126" s="16" t="s">
        <v>467</v>
      </c>
      <c r="F126" s="16" t="s">
        <v>35</v>
      </c>
      <c r="G126" s="16" t="s">
        <v>177</v>
      </c>
      <c r="H126" s="16" t="s">
        <v>57</v>
      </c>
      <c r="I126" s="26">
        <v>400000</v>
      </c>
      <c r="J126" s="27" t="str">
        <f>IF(U126="10. Contract management",I126,"TBC")</f>
        <v>TBC</v>
      </c>
      <c r="K126" s="98">
        <v>0</v>
      </c>
      <c r="L126" s="93" t="str">
        <f t="shared" si="10"/>
        <v>TBC</v>
      </c>
      <c r="M126" s="93" t="str">
        <f t="shared" si="9"/>
        <v>TBC</v>
      </c>
      <c r="N126" s="11" t="s">
        <v>57</v>
      </c>
      <c r="O126" s="93" t="s">
        <v>97</v>
      </c>
      <c r="P126" s="11" t="s">
        <v>57</v>
      </c>
      <c r="Q126" s="11"/>
      <c r="R126" s="16" t="s">
        <v>57</v>
      </c>
      <c r="S126" s="16" t="s">
        <v>57</v>
      </c>
      <c r="T126" s="16" t="s">
        <v>57</v>
      </c>
      <c r="U126" s="37" t="s">
        <v>98</v>
      </c>
    </row>
    <row r="127" spans="1:31" ht="32.1" customHeight="1" x14ac:dyDescent="0.25">
      <c r="A127" s="114" t="s">
        <v>30</v>
      </c>
      <c r="B127" s="13">
        <v>20629</v>
      </c>
      <c r="C127" s="22" t="s">
        <v>32</v>
      </c>
      <c r="D127" s="38" t="str">
        <f>_xlfn.IFNA(VLOOKUP(C127,Key!B$3:E$25,4,FALSE),"")</f>
        <v>Resources</v>
      </c>
      <c r="E127" s="16" t="s">
        <v>468</v>
      </c>
      <c r="F127" s="16" t="s">
        <v>102</v>
      </c>
      <c r="G127" s="16" t="s">
        <v>320</v>
      </c>
      <c r="H127" s="16" t="s">
        <v>416</v>
      </c>
      <c r="I127" s="26">
        <v>60000</v>
      </c>
      <c r="J127" s="27">
        <v>65805</v>
      </c>
      <c r="K127" s="98">
        <v>0</v>
      </c>
      <c r="L127" s="93" t="str">
        <f t="shared" si="10"/>
        <v>N/A</v>
      </c>
      <c r="M127" s="93" t="str">
        <f t="shared" si="9"/>
        <v>a</v>
      </c>
      <c r="N127" s="11">
        <v>45183</v>
      </c>
      <c r="O127" s="93" t="str">
        <f>IF(A127="A","a",IF(A127="E","TBC"))</f>
        <v>a</v>
      </c>
      <c r="P127" s="11">
        <v>45913</v>
      </c>
      <c r="Q127" s="11"/>
      <c r="R127" s="16" t="s">
        <v>469</v>
      </c>
      <c r="S127" s="16" t="s">
        <v>114</v>
      </c>
      <c r="T127" s="32" t="s">
        <v>470</v>
      </c>
      <c r="U127" s="37" t="s">
        <v>58</v>
      </c>
      <c r="V127" s="21" t="e">
        <f>VLOOKUP(#REF!,Key!A$197:B$202,2,FALSE)</f>
        <v>#REF!</v>
      </c>
    </row>
    <row r="128" spans="1:31" ht="69" customHeight="1" x14ac:dyDescent="0.25">
      <c r="A128" s="114" t="s">
        <v>92</v>
      </c>
      <c r="B128" s="16">
        <v>21275</v>
      </c>
      <c r="C128" s="16" t="str">
        <f>IFERROR(VLOOKUP($B128,'PNF Data'!$B$2:$AO$3962,19),"")</f>
        <v>Environment services</v>
      </c>
      <c r="D128" s="38" t="str">
        <f>_xlfn.IFNA(VLOOKUP(C128,Key!B$3:E$25,4,FALSE),"")</f>
        <v>Development and city services</v>
      </c>
      <c r="E128" s="16" t="s">
        <v>472</v>
      </c>
      <c r="F128" s="16" t="str">
        <f>IFERROR(VLOOKUP($B128,'PNF Data'!$B$2:$AO$3962,16,FALSE),"")</f>
        <v>People and Professional Services</v>
      </c>
      <c r="G128" s="16" t="str">
        <f>IFERROR(VLOOKUP($B128,'PNF Data'!$B$2:$AO$3962,34,FALSE),"")</f>
        <v>Consultancy/professional services</v>
      </c>
      <c r="H128" s="16" t="s">
        <v>66</v>
      </c>
      <c r="I128" s="26">
        <f>IFERROR(VLOOKUP($B128,'PNF Data'!$B$2:$AO$3962,7,FALSE),"")</f>
        <v>300000</v>
      </c>
      <c r="J128" s="27">
        <v>229837</v>
      </c>
      <c r="K128" s="93">
        <v>0</v>
      </c>
      <c r="L128" s="93" t="str">
        <f t="shared" si="10"/>
        <v>TBC</v>
      </c>
      <c r="M128" s="93" t="str">
        <f t="shared" si="9"/>
        <v>TBC</v>
      </c>
      <c r="N128" s="11">
        <v>45818</v>
      </c>
      <c r="O128" s="93" t="str">
        <f>IF(A128="A","a",IF(A128="E","TBC"))</f>
        <v>TBC</v>
      </c>
      <c r="P128" s="11">
        <v>46152</v>
      </c>
      <c r="Q128" s="16" t="s">
        <v>473</v>
      </c>
      <c r="R128" s="16" t="s">
        <v>473</v>
      </c>
      <c r="S128" s="16" t="s">
        <v>114</v>
      </c>
      <c r="T128" s="32" t="s">
        <v>474</v>
      </c>
      <c r="U128" s="37" t="s">
        <v>58</v>
      </c>
    </row>
    <row r="129" spans="1:31" s="136" customFormat="1" ht="48" x14ac:dyDescent="0.25">
      <c r="A129" s="114" t="s">
        <v>30</v>
      </c>
      <c r="B129" s="16">
        <v>20614</v>
      </c>
      <c r="C129" s="16" t="s">
        <v>182</v>
      </c>
      <c r="D129" s="38" t="str">
        <f>_xlfn.IFNA(VLOOKUP(C129,Key!B$3:E$25,4,FALSE),"")</f>
        <v>Development and city services</v>
      </c>
      <c r="E129" s="16" t="s">
        <v>475</v>
      </c>
      <c r="F129" s="16" t="s">
        <v>53</v>
      </c>
      <c r="G129" s="16" t="s">
        <v>142</v>
      </c>
      <c r="H129" s="16" t="s">
        <v>106</v>
      </c>
      <c r="I129" s="130">
        <v>20800</v>
      </c>
      <c r="J129" s="27" t="str">
        <f>IF(U129="10. Contract management",I129,"TBC")</f>
        <v>TBC</v>
      </c>
      <c r="K129" s="93">
        <v>0</v>
      </c>
      <c r="L129" s="93" t="str">
        <f t="shared" si="10"/>
        <v>N/A</v>
      </c>
      <c r="M129" s="93" t="str">
        <f t="shared" si="9"/>
        <v>a</v>
      </c>
      <c r="N129" s="135">
        <v>45117</v>
      </c>
      <c r="O129" s="134" t="s">
        <v>38</v>
      </c>
      <c r="P129" s="135">
        <v>46112</v>
      </c>
      <c r="Q129" s="135"/>
      <c r="R129" s="16" t="s">
        <v>447</v>
      </c>
      <c r="S129" s="16" t="s">
        <v>114</v>
      </c>
      <c r="T129" s="32" t="s">
        <v>448</v>
      </c>
      <c r="U129" s="141" t="s">
        <v>42</v>
      </c>
      <c r="AE129" s="136" t="s">
        <v>476</v>
      </c>
    </row>
    <row r="130" spans="1:31" ht="32.1" customHeight="1" x14ac:dyDescent="0.25">
      <c r="A130" s="114" t="s">
        <v>30</v>
      </c>
      <c r="B130" s="16">
        <v>20648</v>
      </c>
      <c r="C130" s="16" t="s">
        <v>32</v>
      </c>
      <c r="D130" s="38" t="str">
        <f>_xlfn.IFNA(VLOOKUP(C130,Key!B$3:E$25,4,FALSE),"")</f>
        <v>Resources</v>
      </c>
      <c r="E130" s="16" t="s">
        <v>477</v>
      </c>
      <c r="F130" s="16" t="s">
        <v>102</v>
      </c>
      <c r="G130" s="16" t="s">
        <v>103</v>
      </c>
      <c r="H130" s="16" t="s">
        <v>106</v>
      </c>
      <c r="I130" s="26">
        <v>300000</v>
      </c>
      <c r="J130" s="27">
        <v>493858</v>
      </c>
      <c r="K130" s="98">
        <v>0</v>
      </c>
      <c r="L130" s="93" t="str">
        <f t="shared" si="10"/>
        <v>N/A</v>
      </c>
      <c r="M130" s="93" t="str">
        <f t="shared" si="9"/>
        <v>a</v>
      </c>
      <c r="N130" s="11">
        <v>45513</v>
      </c>
      <c r="O130" s="93" t="str">
        <f>IF(A130="A","a",IF(A130="E","TBC"))</f>
        <v>a</v>
      </c>
      <c r="P130" s="11">
        <v>46642</v>
      </c>
      <c r="Q130" s="11"/>
      <c r="R130" s="16" t="s">
        <v>478</v>
      </c>
      <c r="S130" s="16" t="s">
        <v>40</v>
      </c>
      <c r="T130" s="55" t="s">
        <v>297</v>
      </c>
      <c r="U130" s="37" t="s">
        <v>58</v>
      </c>
      <c r="V130" s="21" t="e">
        <f>VLOOKUP(#REF!,Key!A$197:B$202,2,FALSE)</f>
        <v>#REF!</v>
      </c>
    </row>
    <row r="131" spans="1:31" ht="32.1" customHeight="1" x14ac:dyDescent="0.25">
      <c r="A131" s="114" t="s">
        <v>30</v>
      </c>
      <c r="B131" s="16">
        <v>20656</v>
      </c>
      <c r="C131" s="16" t="s">
        <v>479</v>
      </c>
      <c r="D131" s="38" t="str">
        <f>_xlfn.IFNA(VLOOKUP(C131,Key!B$3:E$25,4,FALSE),"")</f>
        <v>Development and city services</v>
      </c>
      <c r="E131" s="16" t="s">
        <v>480</v>
      </c>
      <c r="F131" s="16" t="s">
        <v>35</v>
      </c>
      <c r="G131" s="16" t="s">
        <v>177</v>
      </c>
      <c r="H131" s="16" t="s">
        <v>481</v>
      </c>
      <c r="I131" s="26">
        <v>30000</v>
      </c>
      <c r="J131" s="27">
        <v>30000</v>
      </c>
      <c r="K131" s="98">
        <v>0</v>
      </c>
      <c r="L131" s="93" t="str">
        <f t="shared" si="10"/>
        <v>N/A</v>
      </c>
      <c r="M131" s="93" t="str">
        <f t="shared" si="9"/>
        <v>a</v>
      </c>
      <c r="N131" s="11">
        <v>45231</v>
      </c>
      <c r="O131" s="93" t="s">
        <v>97</v>
      </c>
      <c r="P131" s="11">
        <v>46691</v>
      </c>
      <c r="Q131" s="11"/>
      <c r="R131" s="16" t="s">
        <v>482</v>
      </c>
      <c r="S131" s="16" t="s">
        <v>232</v>
      </c>
      <c r="T131" s="16"/>
      <c r="U131" s="37" t="s">
        <v>322</v>
      </c>
      <c r="V131" s="21" t="e">
        <f>VLOOKUP(#REF!,Key!A$197:B$202,2,FALSE)</f>
        <v>#REF!</v>
      </c>
    </row>
    <row r="132" spans="1:31" ht="48.6" customHeight="1" x14ac:dyDescent="0.25">
      <c r="A132" s="114" t="s">
        <v>30</v>
      </c>
      <c r="B132" s="13">
        <v>20672</v>
      </c>
      <c r="C132" s="16" t="s">
        <v>51</v>
      </c>
      <c r="D132" s="38" t="str">
        <f>_xlfn.IFNA(VLOOKUP(C132,Key!B$3:E$25,4,FALSE),"")</f>
        <v>Development and city services</v>
      </c>
      <c r="E132" s="16" t="s">
        <v>483</v>
      </c>
      <c r="F132" s="16" t="s">
        <v>53</v>
      </c>
      <c r="G132" s="16" t="s">
        <v>54</v>
      </c>
      <c r="H132" s="16" t="s">
        <v>164</v>
      </c>
      <c r="I132" s="26">
        <v>12200</v>
      </c>
      <c r="J132" s="27">
        <v>12200</v>
      </c>
      <c r="K132" s="98">
        <v>0</v>
      </c>
      <c r="L132" s="93" t="str">
        <f t="shared" ref="L132" si="11">IF(A132="A","N/A",IF(A132="E","TBC"))</f>
        <v>N/A</v>
      </c>
      <c r="M132" s="93" t="str">
        <f t="shared" ref="M132" si="12">IF(A132="A","a",IF(A132="E","TBC"))</f>
        <v>a</v>
      </c>
      <c r="N132" s="11" t="str">
        <f>IFERROR(VLOOKUP($B132,'PNF Data'!$B$2:$AO$3962,10,FALSE),"")</f>
        <v/>
      </c>
      <c r="O132" s="93" t="str">
        <f>IF(A132="A","a",IF(A132="E","TBC"))</f>
        <v>a</v>
      </c>
      <c r="P132" s="11" t="s">
        <v>57</v>
      </c>
      <c r="Q132" s="11"/>
      <c r="R132" s="16" t="s">
        <v>484</v>
      </c>
      <c r="S132" s="16" t="s">
        <v>114</v>
      </c>
      <c r="T132" s="32" t="s">
        <v>485</v>
      </c>
      <c r="U132" s="37" t="s">
        <v>58</v>
      </c>
      <c r="V132" s="21" t="e">
        <f>VLOOKUP(#REF!,Key!A$197:B$202,2,FALSE)</f>
        <v>#REF!</v>
      </c>
    </row>
    <row r="133" spans="1:31" ht="32.1" customHeight="1" x14ac:dyDescent="0.25">
      <c r="A133" s="114" t="s">
        <v>92</v>
      </c>
      <c r="B133" s="13">
        <v>20673</v>
      </c>
      <c r="C133" s="16" t="s">
        <v>87</v>
      </c>
      <c r="D133" s="38" t="s">
        <v>88</v>
      </c>
      <c r="E133" s="16" t="s">
        <v>486</v>
      </c>
      <c r="F133" s="16" t="s">
        <v>53</v>
      </c>
      <c r="G133" s="16" t="s">
        <v>54</v>
      </c>
      <c r="H133" s="16" t="s">
        <v>487</v>
      </c>
      <c r="I133" s="26">
        <v>18000000</v>
      </c>
      <c r="J133" s="27" t="str">
        <f>IF(U133="10. Contract management",I133,"TBC")</f>
        <v>TBC</v>
      </c>
      <c r="K133" s="98">
        <v>0</v>
      </c>
      <c r="L133" s="93" t="str">
        <f t="shared" ref="L133:L138" si="13">IF(A133="A","N/A",IF(A133="E","TBC"))</f>
        <v>TBC</v>
      </c>
      <c r="M133" s="93" t="str">
        <f t="shared" ref="M133:M138" si="14">IF(A133="A","a",IF(A133="E","TBC"))</f>
        <v>TBC</v>
      </c>
      <c r="N133" s="11">
        <v>45748</v>
      </c>
      <c r="O133" s="93" t="s">
        <v>97</v>
      </c>
      <c r="P133" s="11" t="s">
        <v>57</v>
      </c>
      <c r="Q133" s="11"/>
      <c r="R133" s="16" t="s">
        <v>57</v>
      </c>
      <c r="S133" s="16" t="s">
        <v>57</v>
      </c>
      <c r="T133" s="32" t="s">
        <v>57</v>
      </c>
      <c r="U133" s="37" t="s">
        <v>488</v>
      </c>
      <c r="V133" s="21" t="e">
        <f>VLOOKUP(#REF!,Key!A$197:B$202,2,FALSE)</f>
        <v>#REF!</v>
      </c>
    </row>
    <row r="134" spans="1:31" ht="32.1" customHeight="1" x14ac:dyDescent="0.25">
      <c r="A134" s="114" t="s">
        <v>30</v>
      </c>
      <c r="B134" s="13">
        <v>20705</v>
      </c>
      <c r="C134" s="16" t="s">
        <v>51</v>
      </c>
      <c r="D134" s="38" t="str">
        <f>_xlfn.IFNA(VLOOKUP(C134,Key!B$3:E$25,4,FALSE),"")</f>
        <v>Development and city services</v>
      </c>
      <c r="E134" s="16" t="s">
        <v>490</v>
      </c>
      <c r="F134" s="16" t="s">
        <v>35</v>
      </c>
      <c r="G134" s="16" t="s">
        <v>177</v>
      </c>
      <c r="H134" s="16" t="s">
        <v>307</v>
      </c>
      <c r="I134" s="26">
        <v>27000</v>
      </c>
      <c r="J134" s="27">
        <v>27000</v>
      </c>
      <c r="K134" s="98">
        <v>0</v>
      </c>
      <c r="L134" s="93" t="str">
        <f t="shared" si="13"/>
        <v>N/A</v>
      </c>
      <c r="M134" s="93" t="str">
        <f t="shared" si="14"/>
        <v>a</v>
      </c>
      <c r="N134" s="11" t="str">
        <f>IFERROR(VLOOKUP($B134,'PNF Data'!$B$2:$AO$3962,10,FALSE),"")</f>
        <v/>
      </c>
      <c r="O134" s="93" t="str">
        <f t="shared" ref="O134:O146" si="15">IF(A134="A","a",IF(A134="E","TBC"))</f>
        <v>a</v>
      </c>
      <c r="P134" s="11">
        <v>46843</v>
      </c>
      <c r="Q134" s="11"/>
      <c r="R134" s="16" t="s">
        <v>491</v>
      </c>
      <c r="S134" s="16" t="s">
        <v>114</v>
      </c>
      <c r="T134" s="32" t="s">
        <v>492</v>
      </c>
      <c r="U134" s="37" t="s">
        <v>58</v>
      </c>
    </row>
    <row r="135" spans="1:31" ht="32.1" customHeight="1" x14ac:dyDescent="0.25">
      <c r="A135" s="114" t="s">
        <v>30</v>
      </c>
      <c r="B135" s="13">
        <v>20708</v>
      </c>
      <c r="C135" s="16" t="s">
        <v>32</v>
      </c>
      <c r="D135" s="38" t="str">
        <f>_xlfn.IFNA(VLOOKUP(C135,Key!B$3:E$25,4,FALSE),"")</f>
        <v>Resources</v>
      </c>
      <c r="E135" s="16" t="s">
        <v>494</v>
      </c>
      <c r="F135" s="16" t="s">
        <v>102</v>
      </c>
      <c r="G135" s="16" t="s">
        <v>103</v>
      </c>
      <c r="H135" s="16" t="s">
        <v>164</v>
      </c>
      <c r="I135" s="26">
        <v>7200</v>
      </c>
      <c r="J135" s="27">
        <v>7200</v>
      </c>
      <c r="K135" s="98">
        <v>0</v>
      </c>
      <c r="L135" s="93" t="str">
        <f t="shared" si="13"/>
        <v>N/A</v>
      </c>
      <c r="M135" s="93" t="str">
        <f t="shared" si="14"/>
        <v>a</v>
      </c>
      <c r="N135" s="11">
        <v>45178</v>
      </c>
      <c r="O135" s="93" t="str">
        <f t="shared" si="15"/>
        <v>a</v>
      </c>
      <c r="P135" s="11">
        <v>45908</v>
      </c>
      <c r="Q135" s="11"/>
      <c r="R135" s="16" t="s">
        <v>135</v>
      </c>
      <c r="S135" s="16" t="s">
        <v>114</v>
      </c>
      <c r="T135" s="32" t="s">
        <v>373</v>
      </c>
      <c r="U135" s="37" t="s">
        <v>58</v>
      </c>
    </row>
    <row r="136" spans="1:31" ht="32.1" customHeight="1" x14ac:dyDescent="0.25">
      <c r="A136" s="114" t="s">
        <v>30</v>
      </c>
      <c r="B136" s="16">
        <v>20727</v>
      </c>
      <c r="C136" s="16" t="s">
        <v>479</v>
      </c>
      <c r="D136" s="38" t="str">
        <f>_xlfn.IFNA(VLOOKUP(C136,Key!B$3:E$25,4,FALSE),"")</f>
        <v>Development and city services</v>
      </c>
      <c r="E136" s="16" t="s">
        <v>495</v>
      </c>
      <c r="F136" s="16" t="s">
        <v>496</v>
      </c>
      <c r="G136" s="16" t="s">
        <v>497</v>
      </c>
      <c r="H136" s="16" t="s">
        <v>164</v>
      </c>
      <c r="I136" s="26">
        <v>15000</v>
      </c>
      <c r="J136" s="27">
        <f>IFERROR(IF(U136="10. Contract Management",I136),"")</f>
        <v>15000</v>
      </c>
      <c r="K136" s="98">
        <v>0</v>
      </c>
      <c r="L136" s="93" t="str">
        <f t="shared" si="13"/>
        <v>N/A</v>
      </c>
      <c r="M136" s="93" t="str">
        <f t="shared" si="14"/>
        <v>a</v>
      </c>
      <c r="N136" s="11" t="str">
        <f>IFERROR(VLOOKUP($B136,'PNF Data'!$B$2:$AO$3962,10,FALSE),"")</f>
        <v/>
      </c>
      <c r="O136" s="93" t="str">
        <f t="shared" si="15"/>
        <v>a</v>
      </c>
      <c r="P136" s="11">
        <v>46634</v>
      </c>
      <c r="Q136" s="16"/>
      <c r="R136" s="16" t="s">
        <v>165</v>
      </c>
      <c r="S136" s="16" t="s">
        <v>114</v>
      </c>
      <c r="T136" s="16">
        <v>8241539</v>
      </c>
      <c r="U136" s="37" t="s">
        <v>58</v>
      </c>
    </row>
    <row r="137" spans="1:31" ht="32.1" customHeight="1" x14ac:dyDescent="0.25">
      <c r="A137" s="114" t="s">
        <v>30</v>
      </c>
      <c r="B137" s="13">
        <v>20729</v>
      </c>
      <c r="C137" s="16" t="s">
        <v>32</v>
      </c>
      <c r="D137" s="38" t="str">
        <f>_xlfn.IFNA(VLOOKUP(C137,Key!B$3:E$25,4,FALSE),"")</f>
        <v>Resources</v>
      </c>
      <c r="E137" s="16" t="s">
        <v>498</v>
      </c>
      <c r="F137" s="16" t="s">
        <v>102</v>
      </c>
      <c r="G137" s="16" t="s">
        <v>320</v>
      </c>
      <c r="H137" s="16" t="s">
        <v>106</v>
      </c>
      <c r="I137" s="26">
        <v>175000</v>
      </c>
      <c r="J137" s="27">
        <v>91659</v>
      </c>
      <c r="K137" s="98">
        <v>0</v>
      </c>
      <c r="L137" s="93" t="str">
        <f t="shared" si="13"/>
        <v>N/A</v>
      </c>
      <c r="M137" s="93" t="str">
        <f t="shared" si="14"/>
        <v>a</v>
      </c>
      <c r="N137" s="11">
        <v>45261</v>
      </c>
      <c r="O137" s="93" t="str">
        <f t="shared" si="15"/>
        <v>a</v>
      </c>
      <c r="P137" s="11">
        <v>46356</v>
      </c>
      <c r="Q137" s="11"/>
      <c r="R137" s="16" t="s">
        <v>499</v>
      </c>
      <c r="S137" s="16" t="s">
        <v>40</v>
      </c>
      <c r="T137" s="32" t="s">
        <v>500</v>
      </c>
      <c r="U137" s="37" t="s">
        <v>58</v>
      </c>
      <c r="V137" s="21" t="e">
        <f>VLOOKUP(#REF!,Key!A$197:B$202,2,FALSE)</f>
        <v>#REF!</v>
      </c>
    </row>
    <row r="138" spans="1:31" ht="32.1" customHeight="1" x14ac:dyDescent="0.25">
      <c r="A138" s="114" t="s">
        <v>30</v>
      </c>
      <c r="B138" s="13">
        <v>20730</v>
      </c>
      <c r="C138" s="16" t="s">
        <v>32</v>
      </c>
      <c r="D138" s="38" t="str">
        <f>_xlfn.IFNA(VLOOKUP(C138,Key!B$3:E$25,4,FALSE),"")</f>
        <v>Resources</v>
      </c>
      <c r="E138" s="16" t="s">
        <v>501</v>
      </c>
      <c r="F138" s="16" t="s">
        <v>102</v>
      </c>
      <c r="G138" s="16" t="s">
        <v>103</v>
      </c>
      <c r="H138" s="16" t="s">
        <v>307</v>
      </c>
      <c r="I138" s="26">
        <v>38900</v>
      </c>
      <c r="J138" s="27">
        <v>38900</v>
      </c>
      <c r="K138" s="98">
        <v>0</v>
      </c>
      <c r="L138" s="93" t="str">
        <f t="shared" si="13"/>
        <v>N/A</v>
      </c>
      <c r="M138" s="93" t="str">
        <f t="shared" si="14"/>
        <v>a</v>
      </c>
      <c r="N138" s="11">
        <v>45200</v>
      </c>
      <c r="O138" s="93" t="str">
        <f t="shared" si="15"/>
        <v>a</v>
      </c>
      <c r="P138" s="11">
        <v>46295</v>
      </c>
      <c r="Q138" s="11"/>
      <c r="R138" s="16" t="s">
        <v>135</v>
      </c>
      <c r="S138" s="22" t="s">
        <v>114</v>
      </c>
      <c r="T138" s="32" t="s">
        <v>373</v>
      </c>
      <c r="U138" s="37" t="s">
        <v>58</v>
      </c>
    </row>
    <row r="139" spans="1:31" ht="32.1" customHeight="1" x14ac:dyDescent="0.25">
      <c r="A139" s="114" t="s">
        <v>30</v>
      </c>
      <c r="B139" s="13">
        <v>20741</v>
      </c>
      <c r="C139" s="16" t="s">
        <v>182</v>
      </c>
      <c r="D139" s="38" t="str">
        <f>_xlfn.IFNA(VLOOKUP(C139,Key!B$3:E$25,4,FALSE),"")</f>
        <v>Development and city services</v>
      </c>
      <c r="E139" s="16" t="s">
        <v>502</v>
      </c>
      <c r="F139" s="16" t="s">
        <v>53</v>
      </c>
      <c r="G139" s="16" t="s">
        <v>387</v>
      </c>
      <c r="H139" s="16" t="s">
        <v>164</v>
      </c>
      <c r="I139" s="26">
        <v>98000</v>
      </c>
      <c r="J139" s="27">
        <v>98000</v>
      </c>
      <c r="K139" s="98">
        <v>0</v>
      </c>
      <c r="L139" s="63">
        <v>45706</v>
      </c>
      <c r="M139" s="93" t="s">
        <v>38</v>
      </c>
      <c r="N139" s="11">
        <v>45706</v>
      </c>
      <c r="O139" s="93" t="str">
        <f t="shared" si="15"/>
        <v>a</v>
      </c>
      <c r="P139" s="11">
        <v>45869</v>
      </c>
      <c r="Q139" s="11"/>
      <c r="R139" s="16" t="s">
        <v>503</v>
      </c>
      <c r="S139" s="16" t="s">
        <v>232</v>
      </c>
      <c r="T139" s="32" t="s">
        <v>504</v>
      </c>
      <c r="U139" s="37" t="s">
        <v>58</v>
      </c>
    </row>
    <row r="140" spans="1:31" ht="32.1" customHeight="1" x14ac:dyDescent="0.25">
      <c r="A140" s="114" t="s">
        <v>92</v>
      </c>
      <c r="B140" s="16">
        <v>20755</v>
      </c>
      <c r="C140" s="16" t="s">
        <v>87</v>
      </c>
      <c r="D140" s="38" t="s">
        <v>88</v>
      </c>
      <c r="E140" s="16" t="s">
        <v>506</v>
      </c>
      <c r="F140" s="16" t="s">
        <v>53</v>
      </c>
      <c r="G140" s="16" t="s">
        <v>54</v>
      </c>
      <c r="H140" s="16" t="s">
        <v>164</v>
      </c>
      <c r="I140" s="26">
        <v>300000</v>
      </c>
      <c r="J140" s="27" t="str">
        <f>IF(U140="10. Contract management",I140,"TBC")</f>
        <v>TBC</v>
      </c>
      <c r="K140" s="98">
        <v>0</v>
      </c>
      <c r="L140" s="93" t="str">
        <f t="shared" ref="L140:L146" si="16">IF(A140="A","N/A",IF(A140="E","TBC"))</f>
        <v>TBC</v>
      </c>
      <c r="M140" s="93" t="str">
        <f t="shared" ref="M140:M146" si="17">IF(A140="A","a",IF(A140="E","TBC"))</f>
        <v>TBC</v>
      </c>
      <c r="N140" s="11"/>
      <c r="O140" s="93" t="str">
        <f t="shared" si="15"/>
        <v>TBC</v>
      </c>
      <c r="P140" s="30" t="s">
        <v>57</v>
      </c>
      <c r="Q140" s="11"/>
      <c r="R140" s="16" t="s">
        <v>57</v>
      </c>
      <c r="S140" s="16" t="s">
        <v>57</v>
      </c>
      <c r="T140" s="16" t="s">
        <v>57</v>
      </c>
      <c r="U140" s="37" t="s">
        <v>404</v>
      </c>
      <c r="V140" s="21" t="e">
        <f>VLOOKUP(#REF!,Key!A$197:B$202,2,FALSE)</f>
        <v>#REF!</v>
      </c>
    </row>
    <row r="141" spans="1:31" ht="32.1" customHeight="1" x14ac:dyDescent="0.25">
      <c r="A141" s="114" t="s">
        <v>30</v>
      </c>
      <c r="B141" s="16">
        <v>21130</v>
      </c>
      <c r="C141" s="16" t="str">
        <f>IFERROR(VLOOKUP($B141,'PNF Data'!$B$2:$AO$3962,19),"")</f>
        <v>Property and economic development</v>
      </c>
      <c r="D141" s="38" t="str">
        <f>_xlfn.IFNA(VLOOKUP(C141,Key!B$3:E$25,4,FALSE),"")</f>
        <v>Development and city services</v>
      </c>
      <c r="E141" s="16" t="str">
        <f>IFERROR(VLOOKUP($B141,'PNF Data'!$B$2:$AO$3962,3,FALSE),"")</f>
        <v>City Hall - Long Term Options</v>
      </c>
      <c r="F141" s="16" t="str">
        <f>IFERROR(VLOOKUP($B141,'PNF Data'!$B$2:$AO$3962,16,FALSE),"")</f>
        <v>People and Professional Services</v>
      </c>
      <c r="G141" s="16" t="str">
        <f>IFERROR(VLOOKUP($B141,'PNF Data'!$B$2:$AO$3962,34,FALSE),"")</f>
        <v>Consultancy/professional services</v>
      </c>
      <c r="H141" s="16" t="s">
        <v>106</v>
      </c>
      <c r="I141" s="26">
        <f>IFERROR(VLOOKUP($B141,'PNF Data'!$B$2:$AO$3962,7,FALSE),"")</f>
        <v>800000</v>
      </c>
      <c r="J141" s="27">
        <v>750000</v>
      </c>
      <c r="K141" s="98">
        <v>0</v>
      </c>
      <c r="L141" s="93" t="str">
        <f t="shared" si="16"/>
        <v>N/A</v>
      </c>
      <c r="M141" s="93" t="str">
        <f t="shared" si="17"/>
        <v>a</v>
      </c>
      <c r="N141" s="11">
        <f>IFERROR(VLOOKUP($B141,'PNF Data'!$B$2:$AO$3962,10,FALSE),"")</f>
        <v>45581</v>
      </c>
      <c r="O141" s="93" t="str">
        <f t="shared" si="15"/>
        <v>a</v>
      </c>
      <c r="P141" s="11">
        <v>45869</v>
      </c>
      <c r="Q141" s="16"/>
      <c r="R141" s="16" t="s">
        <v>507</v>
      </c>
      <c r="S141" s="16" t="s">
        <v>114</v>
      </c>
      <c r="T141" s="32" t="s">
        <v>508</v>
      </c>
      <c r="U141" s="37" t="s">
        <v>58</v>
      </c>
    </row>
    <row r="142" spans="1:31" ht="45.75" customHeight="1" x14ac:dyDescent="0.25">
      <c r="A142" s="114" t="s">
        <v>30</v>
      </c>
      <c r="B142" s="22">
        <v>20797</v>
      </c>
      <c r="C142" s="22" t="s">
        <v>32</v>
      </c>
      <c r="D142" s="38" t="str">
        <f>_xlfn.IFNA(VLOOKUP(C142,Key!B$3:E$25,4,FALSE),"")</f>
        <v>Resources</v>
      </c>
      <c r="E142" s="22" t="s">
        <v>510</v>
      </c>
      <c r="F142" s="16" t="s">
        <v>102</v>
      </c>
      <c r="G142" s="22" t="s">
        <v>103</v>
      </c>
      <c r="H142" s="16" t="s">
        <v>307</v>
      </c>
      <c r="I142" s="99">
        <v>42725</v>
      </c>
      <c r="J142" s="100">
        <v>42725</v>
      </c>
      <c r="K142" s="98">
        <v>0</v>
      </c>
      <c r="L142" s="93" t="str">
        <f t="shared" si="16"/>
        <v>N/A</v>
      </c>
      <c r="M142" s="93" t="str">
        <f t="shared" si="17"/>
        <v>a</v>
      </c>
      <c r="N142" s="11">
        <v>45261</v>
      </c>
      <c r="O142" s="93" t="str">
        <f t="shared" si="15"/>
        <v>a</v>
      </c>
      <c r="P142" s="11">
        <v>45991</v>
      </c>
      <c r="Q142" s="11"/>
      <c r="R142" s="16" t="s">
        <v>511</v>
      </c>
      <c r="S142" s="16" t="s">
        <v>40</v>
      </c>
      <c r="T142" s="32" t="s">
        <v>371</v>
      </c>
      <c r="U142" s="37" t="s">
        <v>58</v>
      </c>
      <c r="V142" s="21" t="e">
        <f>VLOOKUP(#REF!,Key!A$197:B$202,2,FALSE)</f>
        <v>#REF!</v>
      </c>
    </row>
    <row r="143" spans="1:31" ht="53.1" customHeight="1" x14ac:dyDescent="0.25">
      <c r="A143" s="114" t="s">
        <v>30</v>
      </c>
      <c r="B143" s="16">
        <v>20095</v>
      </c>
      <c r="C143" s="16" t="s">
        <v>100</v>
      </c>
      <c r="D143" s="38" t="str">
        <f>_xlfn.IFNA(VLOOKUP(C143,Key!B$3:E$25,4,FALSE),"")</f>
        <v>Communities and housing</v>
      </c>
      <c r="E143" s="16" t="s">
        <v>512</v>
      </c>
      <c r="F143" s="16" t="s">
        <v>35</v>
      </c>
      <c r="G143" s="16" t="s">
        <v>355</v>
      </c>
      <c r="H143" s="16" t="s">
        <v>513</v>
      </c>
      <c r="I143" s="26">
        <v>75000</v>
      </c>
      <c r="J143" s="27">
        <v>72000</v>
      </c>
      <c r="K143" s="98">
        <v>0</v>
      </c>
      <c r="L143" s="93" t="str">
        <f t="shared" si="16"/>
        <v>N/A</v>
      </c>
      <c r="M143" s="93" t="str">
        <f t="shared" si="17"/>
        <v>a</v>
      </c>
      <c r="N143" s="11">
        <v>45019</v>
      </c>
      <c r="O143" s="93" t="str">
        <f t="shared" si="15"/>
        <v>a</v>
      </c>
      <c r="P143" s="11">
        <v>46477</v>
      </c>
      <c r="Q143" s="11"/>
      <c r="R143" s="11" t="s">
        <v>514</v>
      </c>
      <c r="S143" s="16" t="s">
        <v>40</v>
      </c>
      <c r="T143" s="32" t="s">
        <v>515</v>
      </c>
      <c r="U143" s="37" t="s">
        <v>58</v>
      </c>
      <c r="V143" s="21" t="e">
        <f>VLOOKUP(#REF!,Key!A$197:B$202,2,FALSE)</f>
        <v>#REF!</v>
      </c>
    </row>
    <row r="144" spans="1:31" ht="36" customHeight="1" x14ac:dyDescent="0.25">
      <c r="A144" s="114" t="s">
        <v>92</v>
      </c>
      <c r="B144" s="16">
        <v>20804</v>
      </c>
      <c r="C144" s="31" t="s">
        <v>479</v>
      </c>
      <c r="D144" s="38" t="str">
        <f>_xlfn.IFNA(VLOOKUP(C144,Key!B$3:E$25,4,FALSE),"")</f>
        <v>Development and city services</v>
      </c>
      <c r="E144" s="16" t="s">
        <v>517</v>
      </c>
      <c r="F144" s="16" t="s">
        <v>53</v>
      </c>
      <c r="G144" s="16" t="s">
        <v>387</v>
      </c>
      <c r="H144" s="16" t="s">
        <v>388</v>
      </c>
      <c r="I144" s="26">
        <v>485000</v>
      </c>
      <c r="J144" s="27">
        <v>485000</v>
      </c>
      <c r="K144" s="98">
        <v>0</v>
      </c>
      <c r="L144" s="93" t="str">
        <f t="shared" si="16"/>
        <v>TBC</v>
      </c>
      <c r="M144" s="93" t="str">
        <f t="shared" si="17"/>
        <v>TBC</v>
      </c>
      <c r="N144" s="11" t="s">
        <v>57</v>
      </c>
      <c r="O144" s="93" t="str">
        <f t="shared" si="15"/>
        <v>TBC</v>
      </c>
      <c r="P144" s="11" t="s">
        <v>57</v>
      </c>
      <c r="Q144" s="11"/>
      <c r="R144" s="16" t="s">
        <v>57</v>
      </c>
      <c r="S144" s="16" t="s">
        <v>57</v>
      </c>
      <c r="T144" s="16" t="s">
        <v>57</v>
      </c>
      <c r="U144" s="37" t="s">
        <v>322</v>
      </c>
      <c r="V144" s="21" t="e">
        <f>VLOOKUP(#REF!,Key!A$197:B$202,2,FALSE)</f>
        <v>#REF!</v>
      </c>
    </row>
    <row r="145" spans="1:31" ht="87.6" customHeight="1" x14ac:dyDescent="0.25">
      <c r="A145" s="114" t="s">
        <v>30</v>
      </c>
      <c r="B145" s="16">
        <v>20809</v>
      </c>
      <c r="C145" s="16" t="s">
        <v>182</v>
      </c>
      <c r="D145" s="38" t="s">
        <v>110</v>
      </c>
      <c r="E145" s="16" t="s">
        <v>518</v>
      </c>
      <c r="F145" s="16" t="s">
        <v>53</v>
      </c>
      <c r="G145" s="16" t="s">
        <v>54</v>
      </c>
      <c r="H145" s="16" t="s">
        <v>106</v>
      </c>
      <c r="I145" s="26">
        <v>600000</v>
      </c>
      <c r="J145" s="27">
        <f>IF(U145="10. Contract management",I145,"TBC")</f>
        <v>600000</v>
      </c>
      <c r="K145" s="98">
        <v>0</v>
      </c>
      <c r="L145" s="93" t="str">
        <f t="shared" si="16"/>
        <v>N/A</v>
      </c>
      <c r="M145" s="93" t="str">
        <f t="shared" si="17"/>
        <v>a</v>
      </c>
      <c r="N145" s="11">
        <v>45390</v>
      </c>
      <c r="O145" s="93" t="str">
        <f t="shared" si="15"/>
        <v>a</v>
      </c>
      <c r="P145" s="11">
        <v>45747</v>
      </c>
      <c r="Q145" s="11"/>
      <c r="R145" s="16" t="s">
        <v>519</v>
      </c>
      <c r="S145" s="16" t="s">
        <v>114</v>
      </c>
      <c r="T145" s="32" t="s">
        <v>520</v>
      </c>
      <c r="U145" s="37" t="s">
        <v>58</v>
      </c>
    </row>
    <row r="146" spans="1:31" ht="108" customHeight="1" x14ac:dyDescent="0.25">
      <c r="A146" s="137" t="s">
        <v>30</v>
      </c>
      <c r="B146" s="19">
        <v>20815</v>
      </c>
      <c r="C146" s="16" t="s">
        <v>32</v>
      </c>
      <c r="D146" s="38" t="str">
        <f>_xlfn.IFNA(VLOOKUP(C146,Key!B$3:E$25,4,FALSE),"")</f>
        <v>Resources</v>
      </c>
      <c r="E146" s="19" t="s">
        <v>521</v>
      </c>
      <c r="F146" s="16" t="s">
        <v>102</v>
      </c>
      <c r="G146" s="19" t="s">
        <v>320</v>
      </c>
      <c r="H146" s="19" t="s">
        <v>106</v>
      </c>
      <c r="I146" s="28">
        <v>100000</v>
      </c>
      <c r="J146" s="27">
        <v>125000</v>
      </c>
      <c r="K146" s="98">
        <v>0</v>
      </c>
      <c r="L146" s="93" t="str">
        <f t="shared" si="16"/>
        <v>N/A</v>
      </c>
      <c r="M146" s="93" t="str">
        <f t="shared" si="17"/>
        <v>a</v>
      </c>
      <c r="N146" s="30">
        <v>45425</v>
      </c>
      <c r="O146" s="93" t="str">
        <f t="shared" si="15"/>
        <v>a</v>
      </c>
      <c r="P146" s="30">
        <v>47250</v>
      </c>
      <c r="Q146" s="11"/>
      <c r="R146" s="16" t="s">
        <v>522</v>
      </c>
      <c r="S146" s="16" t="s">
        <v>40</v>
      </c>
      <c r="T146" s="19">
        <v>11347230</v>
      </c>
      <c r="U146" s="37" t="s">
        <v>58</v>
      </c>
      <c r="V146" s="21" t="e">
        <f>VLOOKUP(#REF!,Key!A$197:B$202,2,FALSE)</f>
        <v>#REF!</v>
      </c>
    </row>
    <row r="147" spans="1:31" s="1" customFormat="1" ht="24" x14ac:dyDescent="0.25">
      <c r="A147" s="114" t="s">
        <v>30</v>
      </c>
      <c r="B147" s="16">
        <v>20819</v>
      </c>
      <c r="C147" s="16" t="s">
        <v>182</v>
      </c>
      <c r="D147" s="38" t="str">
        <f>_xlfn.IFNA(VLOOKUP(C147,Key!B$3:E$25,4,FALSE),"")</f>
        <v>Development and city services</v>
      </c>
      <c r="E147" s="16" t="s">
        <v>523</v>
      </c>
      <c r="F147" s="16" t="s">
        <v>53</v>
      </c>
      <c r="G147" s="16" t="s">
        <v>177</v>
      </c>
      <c r="H147" s="22" t="s">
        <v>349</v>
      </c>
      <c r="I147" s="26">
        <v>12600</v>
      </c>
      <c r="J147" s="27">
        <v>12600</v>
      </c>
      <c r="K147" s="98">
        <v>0</v>
      </c>
      <c r="L147" s="93" t="s">
        <v>57</v>
      </c>
      <c r="M147" s="93" t="s">
        <v>57</v>
      </c>
      <c r="N147" s="11">
        <v>45250</v>
      </c>
      <c r="O147" s="16" t="s">
        <v>57</v>
      </c>
      <c r="P147" s="11">
        <v>45961</v>
      </c>
      <c r="Q147" s="11"/>
      <c r="R147" s="16" t="s">
        <v>314</v>
      </c>
      <c r="S147" s="16" t="s">
        <v>114</v>
      </c>
      <c r="T147" s="16">
        <v>8045123</v>
      </c>
      <c r="U147" s="37" t="s">
        <v>58</v>
      </c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</row>
    <row r="148" spans="1:31" ht="32.1" customHeight="1" x14ac:dyDescent="0.25">
      <c r="A148" s="114" t="s">
        <v>30</v>
      </c>
      <c r="B148" s="19">
        <v>20826</v>
      </c>
      <c r="C148" s="19" t="s">
        <v>32</v>
      </c>
      <c r="D148" s="38" t="str">
        <f>_xlfn.IFNA(VLOOKUP(C148,Key!B$3:E$25,4,FALSE),"")</f>
        <v>Resources</v>
      </c>
      <c r="E148" s="19" t="s">
        <v>524</v>
      </c>
      <c r="F148" s="16" t="s">
        <v>102</v>
      </c>
      <c r="G148" s="19" t="s">
        <v>103</v>
      </c>
      <c r="H148" s="19" t="s">
        <v>106</v>
      </c>
      <c r="I148" s="28">
        <v>10000</v>
      </c>
      <c r="J148" s="29">
        <v>15000</v>
      </c>
      <c r="K148" s="98">
        <v>0</v>
      </c>
      <c r="L148" s="93" t="str">
        <f>IF(A148="A","N/A",IF(A148="E","TBC"))</f>
        <v>N/A</v>
      </c>
      <c r="M148" s="93" t="str">
        <f>IF(A148="A","a",IF(A148="E","TBC"))</f>
        <v>a</v>
      </c>
      <c r="N148" s="30">
        <v>44228</v>
      </c>
      <c r="O148" s="93" t="str">
        <f>IF(A148="A","a",IF(A148="E","TBC"))</f>
        <v>a</v>
      </c>
      <c r="P148" s="30">
        <v>46418</v>
      </c>
      <c r="Q148" s="11"/>
      <c r="R148" s="19" t="s">
        <v>525</v>
      </c>
      <c r="S148" s="19" t="s">
        <v>114</v>
      </c>
      <c r="T148" s="19">
        <v>3203859</v>
      </c>
      <c r="U148" s="37" t="s">
        <v>58</v>
      </c>
      <c r="V148" s="21" t="e">
        <f>VLOOKUP(#REF!,Key!A$197:B$202,2,FALSE)</f>
        <v>#REF!</v>
      </c>
    </row>
    <row r="149" spans="1:31" ht="50.45" customHeight="1" x14ac:dyDescent="0.25">
      <c r="A149" s="114" t="s">
        <v>30</v>
      </c>
      <c r="B149" s="16">
        <v>20825</v>
      </c>
      <c r="C149" s="16" t="s">
        <v>479</v>
      </c>
      <c r="D149" s="38" t="str">
        <f>_xlfn.IFNA(VLOOKUP(C149,Key!B$3:E$25,4,FALSE),"")</f>
        <v>Development and city services</v>
      </c>
      <c r="E149" s="16" t="s">
        <v>526</v>
      </c>
      <c r="F149" s="16" t="s">
        <v>72</v>
      </c>
      <c r="G149" s="16" t="s">
        <v>253</v>
      </c>
      <c r="H149" s="16" t="s">
        <v>106</v>
      </c>
      <c r="I149" s="26">
        <v>60000</v>
      </c>
      <c r="J149" s="27">
        <v>78647.3</v>
      </c>
      <c r="K149" s="98">
        <v>0</v>
      </c>
      <c r="L149" s="93" t="str">
        <f>IF(A149="A","N/A",IF(A149="E","TBC"))</f>
        <v>N/A</v>
      </c>
      <c r="M149" s="93" t="str">
        <f>IF(A149="A","a",IF(A149="E","TBC"))</f>
        <v>a</v>
      </c>
      <c r="N149" s="11">
        <v>45845</v>
      </c>
      <c r="O149" s="63" t="s">
        <v>38</v>
      </c>
      <c r="P149" s="11">
        <v>45844</v>
      </c>
      <c r="Q149" s="11"/>
      <c r="R149" s="16" t="s">
        <v>527</v>
      </c>
      <c r="S149" s="16" t="s">
        <v>114</v>
      </c>
      <c r="T149" s="16">
        <v>2715533</v>
      </c>
      <c r="U149" s="37" t="s">
        <v>58</v>
      </c>
      <c r="V149" s="21" t="e">
        <f>VLOOKUP(#REF!,Key!A$197:B$202,2,FALSE)</f>
        <v>#REF!</v>
      </c>
    </row>
    <row r="150" spans="1:31" ht="48" customHeight="1" x14ac:dyDescent="0.25">
      <c r="A150" s="137" t="s">
        <v>30</v>
      </c>
      <c r="B150" s="19">
        <v>20828</v>
      </c>
      <c r="C150" s="16" t="s">
        <v>32</v>
      </c>
      <c r="D150" s="38" t="str">
        <f>_xlfn.IFNA(VLOOKUP(C150,Key!B$3:E$25,4,FALSE),"")</f>
        <v>Resources</v>
      </c>
      <c r="E150" s="19" t="s">
        <v>529</v>
      </c>
      <c r="F150" s="16" t="s">
        <v>102</v>
      </c>
      <c r="G150" s="19" t="s">
        <v>320</v>
      </c>
      <c r="H150" s="19" t="s">
        <v>106</v>
      </c>
      <c r="I150" s="28">
        <v>100000</v>
      </c>
      <c r="J150" s="29">
        <v>100000</v>
      </c>
      <c r="K150" s="98">
        <v>0</v>
      </c>
      <c r="L150" s="93" t="str">
        <f>IF(A150="A","N/A",IF(A150="E","TBC"))</f>
        <v>N/A</v>
      </c>
      <c r="M150" s="93" t="str">
        <f>IF(A150="A","a",IF(A150="E","TBC"))</f>
        <v>a</v>
      </c>
      <c r="N150" s="30">
        <v>45544</v>
      </c>
      <c r="O150" s="93" t="str">
        <f t="shared" ref="O150:O155" si="18">IF(A150="A","a",IF(A150="E","TBC"))</f>
        <v>a</v>
      </c>
      <c r="P150" s="11">
        <v>46638</v>
      </c>
      <c r="Q150" s="11"/>
      <c r="R150" s="16" t="s">
        <v>530</v>
      </c>
      <c r="S150" s="19" t="s">
        <v>531</v>
      </c>
      <c r="T150" s="19">
        <v>4217280</v>
      </c>
      <c r="U150" s="37" t="s">
        <v>58</v>
      </c>
      <c r="V150" s="21" t="e">
        <f>VLOOKUP(#REF!,Key!A$197:B$202,2,FALSE)</f>
        <v>#REF!</v>
      </c>
    </row>
    <row r="151" spans="1:31" ht="66.599999999999994" customHeight="1" x14ac:dyDescent="0.25">
      <c r="A151" s="114" t="s">
        <v>30</v>
      </c>
      <c r="B151" s="16">
        <v>20854</v>
      </c>
      <c r="C151" s="16" t="s">
        <v>51</v>
      </c>
      <c r="D151" s="38" t="str">
        <f>_xlfn.IFNA(VLOOKUP(C151,Key!B$3:E$25,4,FALSE),"")</f>
        <v>Development and city services</v>
      </c>
      <c r="E151" s="16" t="s">
        <v>392</v>
      </c>
      <c r="F151" s="16" t="s">
        <v>72</v>
      </c>
      <c r="G151" s="16" t="s">
        <v>73</v>
      </c>
      <c r="H151" s="16" t="s">
        <v>164</v>
      </c>
      <c r="I151" s="26">
        <v>24336</v>
      </c>
      <c r="J151" s="27">
        <v>24336</v>
      </c>
      <c r="K151" s="98">
        <v>0</v>
      </c>
      <c r="L151" s="93" t="str">
        <f>IF(A151="A","N/A",IF(A151="E","TBC"))</f>
        <v>N/A</v>
      </c>
      <c r="M151" s="93" t="str">
        <f>IF(A151="A","a",IF(A151="E","TBC"))</f>
        <v>a</v>
      </c>
      <c r="N151" s="11" t="str">
        <f>IFERROR(VLOOKUP($B151,'PNF Data'!$B$2:$AO$3962,10,FALSE),"")</f>
        <v/>
      </c>
      <c r="O151" s="93" t="str">
        <f t="shared" si="18"/>
        <v>a</v>
      </c>
      <c r="P151" s="11">
        <v>46405</v>
      </c>
      <c r="Q151" s="11"/>
      <c r="R151" s="16" t="s">
        <v>393</v>
      </c>
      <c r="S151" s="16" t="s">
        <v>40</v>
      </c>
      <c r="T151" s="16">
        <v>2672361</v>
      </c>
      <c r="U151" s="37" t="s">
        <v>58</v>
      </c>
      <c r="V151" s="21" t="e">
        <f>VLOOKUP(#REF!,Key!A$197:B$202,2,FALSE)</f>
        <v>#REF!</v>
      </c>
    </row>
    <row r="152" spans="1:31" ht="32.1" customHeight="1" x14ac:dyDescent="0.25">
      <c r="A152" s="114" t="s">
        <v>30</v>
      </c>
      <c r="B152" s="13">
        <v>20857</v>
      </c>
      <c r="C152" s="22" t="s">
        <v>32</v>
      </c>
      <c r="D152" s="38" t="str">
        <f>_xlfn.IFNA(VLOOKUP(C152,Key!B$3:E$25,4,FALSE),"")</f>
        <v>Resources</v>
      </c>
      <c r="E152" s="38" t="s">
        <v>532</v>
      </c>
      <c r="F152" s="16" t="s">
        <v>102</v>
      </c>
      <c r="G152" s="16" t="s">
        <v>103</v>
      </c>
      <c r="H152" s="16" t="s">
        <v>307</v>
      </c>
      <c r="I152" s="26">
        <v>61243</v>
      </c>
      <c r="J152" s="27">
        <v>61243</v>
      </c>
      <c r="K152" s="98">
        <v>0</v>
      </c>
      <c r="L152" s="93" t="str">
        <f>IF(A152="A","N/A",IF(A152="E","TBC"))</f>
        <v>N/A</v>
      </c>
      <c r="M152" s="93" t="str">
        <f>IF(A152="A","a",IF(A152="E","TBC"))</f>
        <v>a</v>
      </c>
      <c r="N152" s="11">
        <v>45284</v>
      </c>
      <c r="O152" s="93" t="str">
        <f t="shared" si="18"/>
        <v>a</v>
      </c>
      <c r="P152" s="11">
        <v>46379</v>
      </c>
      <c r="Q152" s="11"/>
      <c r="R152" s="16" t="s">
        <v>533</v>
      </c>
      <c r="S152" s="16" t="s">
        <v>40</v>
      </c>
      <c r="T152" s="32">
        <v>2174990</v>
      </c>
      <c r="U152" s="37" t="s">
        <v>58</v>
      </c>
      <c r="V152" s="21" t="e">
        <f>VLOOKUP(#REF!,Key!A$197:B$202,2,FALSE)</f>
        <v>#REF!</v>
      </c>
    </row>
    <row r="153" spans="1:31" ht="32.1" customHeight="1" x14ac:dyDescent="0.25">
      <c r="A153" s="114" t="s">
        <v>30</v>
      </c>
      <c r="B153" s="13">
        <v>20868</v>
      </c>
      <c r="C153" s="16" t="s">
        <v>32</v>
      </c>
      <c r="D153" s="38" t="str">
        <f>_xlfn.IFNA(VLOOKUP(C153,Key!B$3:E$25,4,FALSE),"")</f>
        <v>Resources</v>
      </c>
      <c r="E153" s="38" t="s">
        <v>535</v>
      </c>
      <c r="F153" s="16" t="s">
        <v>102</v>
      </c>
      <c r="G153" s="16" t="s">
        <v>103</v>
      </c>
      <c r="H153" s="16" t="s">
        <v>158</v>
      </c>
      <c r="I153" s="26">
        <v>200000</v>
      </c>
      <c r="J153" s="27">
        <v>34897.46</v>
      </c>
      <c r="K153" s="98">
        <v>0</v>
      </c>
      <c r="L153" s="63">
        <v>45281</v>
      </c>
      <c r="M153" s="93" t="s">
        <v>38</v>
      </c>
      <c r="N153" s="11">
        <v>45363</v>
      </c>
      <c r="O153" s="93" t="str">
        <f t="shared" si="18"/>
        <v>a</v>
      </c>
      <c r="P153" s="11">
        <v>46457</v>
      </c>
      <c r="Q153" s="11"/>
      <c r="R153" s="16" t="s">
        <v>536</v>
      </c>
      <c r="S153" s="16" t="s">
        <v>114</v>
      </c>
      <c r="T153" s="32" t="s">
        <v>537</v>
      </c>
      <c r="U153" s="37" t="s">
        <v>58</v>
      </c>
      <c r="V153" s="21" t="e">
        <f>VLOOKUP(#REF!,Key!A$197:B$202,2,FALSE)</f>
        <v>#REF!</v>
      </c>
    </row>
    <row r="154" spans="1:31" ht="32.1" customHeight="1" x14ac:dyDescent="0.25">
      <c r="A154" s="114" t="s">
        <v>30</v>
      </c>
      <c r="B154" s="16">
        <v>20870</v>
      </c>
      <c r="C154" s="16" t="s">
        <v>32</v>
      </c>
      <c r="D154" s="38" t="str">
        <f>_xlfn.IFNA(VLOOKUP(C154,Key!B$3:E$25,4,FALSE),"")</f>
        <v>Resources</v>
      </c>
      <c r="E154" s="16" t="s">
        <v>538</v>
      </c>
      <c r="F154" s="16" t="s">
        <v>102</v>
      </c>
      <c r="G154" s="16" t="s">
        <v>103</v>
      </c>
      <c r="H154" s="16" t="s">
        <v>106</v>
      </c>
      <c r="I154" s="26">
        <v>100000</v>
      </c>
      <c r="J154" s="27">
        <v>84870</v>
      </c>
      <c r="K154" s="98">
        <v>0</v>
      </c>
      <c r="L154" s="93" t="str">
        <f t="shared" ref="L154:L188" si="19">IF(A154="A","N/A",IF(A154="E","TBC"))</f>
        <v>N/A</v>
      </c>
      <c r="M154" s="93" t="str">
        <f>IF(A154="A","a",IF(A154="E","TBC"))</f>
        <v>a</v>
      </c>
      <c r="N154" s="11">
        <v>45566</v>
      </c>
      <c r="O154" s="93" t="str">
        <f t="shared" si="18"/>
        <v>a</v>
      </c>
      <c r="P154" s="30">
        <v>45930</v>
      </c>
      <c r="Q154" s="11"/>
      <c r="R154" s="16" t="s">
        <v>539</v>
      </c>
      <c r="S154" s="16" t="s">
        <v>114</v>
      </c>
      <c r="T154" s="16">
        <v>7889401</v>
      </c>
      <c r="U154" s="37" t="s">
        <v>58</v>
      </c>
      <c r="V154" s="21" t="e">
        <f>VLOOKUP(#REF!,Key!A$197:B$202,2,FALSE)</f>
        <v>#REF!</v>
      </c>
    </row>
    <row r="155" spans="1:31" ht="32.1" customHeight="1" x14ac:dyDescent="0.25">
      <c r="A155" s="114" t="s">
        <v>30</v>
      </c>
      <c r="B155" s="16">
        <v>20871</v>
      </c>
      <c r="C155" s="16" t="s">
        <v>93</v>
      </c>
      <c r="D155" s="38" t="str">
        <f>_xlfn.IFNA(VLOOKUP(C155,Key!B$3:E$25,4,FALSE),"")</f>
        <v>Resources</v>
      </c>
      <c r="E155" s="16" t="s">
        <v>540</v>
      </c>
      <c r="F155" s="16" t="s">
        <v>102</v>
      </c>
      <c r="G155" s="16" t="s">
        <v>103</v>
      </c>
      <c r="H155" s="16" t="s">
        <v>106</v>
      </c>
      <c r="I155" s="26">
        <v>62270</v>
      </c>
      <c r="J155" s="27">
        <v>62270</v>
      </c>
      <c r="K155" s="98">
        <v>0</v>
      </c>
      <c r="L155" s="93" t="str">
        <f t="shared" si="19"/>
        <v>N/A</v>
      </c>
      <c r="M155" s="93" t="str">
        <f>IF(A155="A","a",IF(A155="E","TBC"))</f>
        <v>a</v>
      </c>
      <c r="N155" s="11">
        <v>45297</v>
      </c>
      <c r="O155" s="93" t="str">
        <f t="shared" si="18"/>
        <v>a</v>
      </c>
      <c r="P155" s="30">
        <v>46027</v>
      </c>
      <c r="Q155" s="11"/>
      <c r="R155" s="16" t="s">
        <v>541</v>
      </c>
      <c r="S155" s="16" t="s">
        <v>40</v>
      </c>
      <c r="T155" s="32" t="s">
        <v>542</v>
      </c>
      <c r="U155" s="37" t="s">
        <v>58</v>
      </c>
      <c r="V155" s="21" t="e">
        <f>VLOOKUP(#REF!,Key!A$197:B$202,2,FALSE)</f>
        <v>#REF!</v>
      </c>
    </row>
    <row r="156" spans="1:31" ht="32.1" customHeight="1" x14ac:dyDescent="0.25">
      <c r="A156" s="114" t="s">
        <v>92</v>
      </c>
      <c r="B156" s="16">
        <v>20906</v>
      </c>
      <c r="C156" s="16" t="s">
        <v>189</v>
      </c>
      <c r="D156" s="38" t="str">
        <f>_xlfn.IFNA(VLOOKUP(C156,Key!B$3:E$25,4,FALSE),"")</f>
        <v>Development and city services</v>
      </c>
      <c r="E156" s="16" t="s">
        <v>543</v>
      </c>
      <c r="F156" s="16" t="s">
        <v>53</v>
      </c>
      <c r="G156" s="16" t="s">
        <v>544</v>
      </c>
      <c r="H156" s="16" t="s">
        <v>57</v>
      </c>
      <c r="I156" s="26">
        <v>335000</v>
      </c>
      <c r="J156" s="27" t="str">
        <f>IF(U156="10. Contract management",I156,"TBC")</f>
        <v>TBC</v>
      </c>
      <c r="K156" s="98">
        <v>0</v>
      </c>
      <c r="L156" s="93" t="str">
        <f t="shared" si="19"/>
        <v>TBC</v>
      </c>
      <c r="M156" s="93" t="s">
        <v>97</v>
      </c>
      <c r="N156" s="11">
        <v>45915</v>
      </c>
      <c r="O156" s="93" t="s">
        <v>97</v>
      </c>
      <c r="P156" s="30" t="s">
        <v>407</v>
      </c>
      <c r="Q156" s="11"/>
      <c r="R156" s="16" t="s">
        <v>57</v>
      </c>
      <c r="S156" s="16" t="s">
        <v>57</v>
      </c>
      <c r="T156" s="16" t="s">
        <v>57</v>
      </c>
      <c r="U156" s="37" t="s">
        <v>144</v>
      </c>
    </row>
    <row r="157" spans="1:31" ht="32.1" customHeight="1" x14ac:dyDescent="0.2">
      <c r="A157" s="114" t="s">
        <v>30</v>
      </c>
      <c r="B157" s="16">
        <v>20922</v>
      </c>
      <c r="C157" s="16" t="s">
        <v>32</v>
      </c>
      <c r="D157" s="38" t="str">
        <f>_xlfn.IFNA(VLOOKUP(C157,Key!B$3:E$25,4,FALSE),"")</f>
        <v>Resources</v>
      </c>
      <c r="E157" s="16" t="s">
        <v>546</v>
      </c>
      <c r="F157" s="16" t="s">
        <v>102</v>
      </c>
      <c r="G157" s="16" t="s">
        <v>210</v>
      </c>
      <c r="H157" s="16" t="s">
        <v>513</v>
      </c>
      <c r="I157" s="26">
        <v>10587.96</v>
      </c>
      <c r="J157" s="27">
        <v>10587.96</v>
      </c>
      <c r="K157" s="98">
        <v>0</v>
      </c>
      <c r="L157" s="93" t="str">
        <f t="shared" si="19"/>
        <v>N/A</v>
      </c>
      <c r="M157" s="93" t="str">
        <f t="shared" ref="M157:M188" si="20">IF(A157="A","a",IF(A157="E","TBC"))</f>
        <v>a</v>
      </c>
      <c r="N157" s="11">
        <v>45383</v>
      </c>
      <c r="O157" s="93" t="str">
        <f>IF(A157="A","a",IF(A157="E","TBC"))</f>
        <v>a</v>
      </c>
      <c r="P157" s="30">
        <v>46477</v>
      </c>
      <c r="Q157" s="11"/>
      <c r="R157" s="16" t="s">
        <v>211</v>
      </c>
      <c r="S157" s="16" t="s">
        <v>40</v>
      </c>
      <c r="T157" s="32" t="s">
        <v>547</v>
      </c>
      <c r="U157" s="37" t="s">
        <v>58</v>
      </c>
      <c r="W157" s="34"/>
    </row>
    <row r="158" spans="1:31" ht="32.1" customHeight="1" x14ac:dyDescent="0.25">
      <c r="A158" s="114" t="s">
        <v>30</v>
      </c>
      <c r="B158" s="23">
        <v>20937</v>
      </c>
      <c r="C158" s="16" t="s">
        <v>100</v>
      </c>
      <c r="D158" s="38" t="str">
        <f>_xlfn.IFNA(VLOOKUP(C158,Key!B$3:E$25,4,FALSE),"")</f>
        <v>Communities and housing</v>
      </c>
      <c r="E158" s="20" t="s">
        <v>548</v>
      </c>
      <c r="F158" s="20" t="s">
        <v>549</v>
      </c>
      <c r="G158" s="20" t="s">
        <v>550</v>
      </c>
      <c r="H158" s="16" t="s">
        <v>307</v>
      </c>
      <c r="I158" s="33">
        <v>16390</v>
      </c>
      <c r="J158" s="27">
        <f>IFERROR(IF(U158="10. Contract Management",I158),"")</f>
        <v>16390</v>
      </c>
      <c r="K158" s="98">
        <v>0</v>
      </c>
      <c r="L158" s="93" t="str">
        <f t="shared" si="19"/>
        <v>N/A</v>
      </c>
      <c r="M158" s="93" t="str">
        <f t="shared" si="20"/>
        <v>a</v>
      </c>
      <c r="N158" s="11" t="str">
        <f>IFERROR(VLOOKUP($B158,'PNF Data'!$B$2:$AO$3962,10,FALSE),"")</f>
        <v/>
      </c>
      <c r="O158" s="118" t="s">
        <v>97</v>
      </c>
      <c r="P158" s="11">
        <v>46112</v>
      </c>
      <c r="Q158" s="20" t="s">
        <v>551</v>
      </c>
      <c r="R158" s="20" t="s">
        <v>551</v>
      </c>
      <c r="S158" s="20" t="s">
        <v>114</v>
      </c>
      <c r="T158" s="43">
        <v>6755331</v>
      </c>
      <c r="U158" s="37" t="s">
        <v>58</v>
      </c>
      <c r="V158" s="34"/>
    </row>
    <row r="159" spans="1:31" ht="36" customHeight="1" x14ac:dyDescent="0.2">
      <c r="A159" s="114" t="s">
        <v>30</v>
      </c>
      <c r="B159" s="16">
        <v>21028</v>
      </c>
      <c r="C159" s="16" t="s">
        <v>79</v>
      </c>
      <c r="D159" s="38" t="s">
        <v>33</v>
      </c>
      <c r="E159" s="16" t="s">
        <v>553</v>
      </c>
      <c r="F159" s="16" t="s">
        <v>35</v>
      </c>
      <c r="G159" s="16" t="s">
        <v>355</v>
      </c>
      <c r="H159" s="16" t="s">
        <v>307</v>
      </c>
      <c r="I159" s="26">
        <v>97032</v>
      </c>
      <c r="J159" s="26">
        <v>97032</v>
      </c>
      <c r="K159" s="98">
        <v>0</v>
      </c>
      <c r="L159" s="93" t="str">
        <f t="shared" si="19"/>
        <v>N/A</v>
      </c>
      <c r="M159" s="93" t="str">
        <f t="shared" si="20"/>
        <v>a</v>
      </c>
      <c r="N159" s="11">
        <v>45383</v>
      </c>
      <c r="O159" s="93" t="str">
        <f t="shared" ref="O159:O164" si="21">IF(A159="A","a",IF(A159="E","TBC"))</f>
        <v>a</v>
      </c>
      <c r="P159" s="30">
        <v>46112</v>
      </c>
      <c r="Q159" s="16"/>
      <c r="R159" s="16" t="s">
        <v>554</v>
      </c>
      <c r="S159" s="20" t="s">
        <v>114</v>
      </c>
      <c r="T159" s="32" t="s">
        <v>555</v>
      </c>
      <c r="U159" s="37" t="s">
        <v>58</v>
      </c>
      <c r="V159" s="21" t="e">
        <f>VLOOKUP(#REF!,Key!A$197:B$202,2,FALSE)</f>
        <v>#REF!</v>
      </c>
    </row>
    <row r="160" spans="1:31" ht="32.1" customHeight="1" x14ac:dyDescent="0.25">
      <c r="A160" s="114" t="s">
        <v>30</v>
      </c>
      <c r="B160" s="16">
        <v>21041</v>
      </c>
      <c r="C160" s="16" t="s">
        <v>87</v>
      </c>
      <c r="D160" s="38" t="s">
        <v>88</v>
      </c>
      <c r="E160" s="38" t="s">
        <v>556</v>
      </c>
      <c r="F160" s="16" t="str">
        <f>IFERROR(VLOOKUP($B160,'PNF Data'!$B$2:$AO$3962,16,FALSE),"")</f>
        <v>Buildings and works</v>
      </c>
      <c r="G160" s="16" t="str">
        <f>IFERROR(VLOOKUP($B160,'PNF Data'!$B$2:$AO$3962,34,FALSE),"")</f>
        <v>Building products and maintenance services</v>
      </c>
      <c r="H160" s="16" t="s">
        <v>106</v>
      </c>
      <c r="I160" s="26">
        <v>1160000</v>
      </c>
      <c r="J160" s="27">
        <v>2945000</v>
      </c>
      <c r="K160" s="98">
        <v>0</v>
      </c>
      <c r="L160" s="93" t="str">
        <f t="shared" si="19"/>
        <v>N/A</v>
      </c>
      <c r="M160" s="93" t="str">
        <f t="shared" si="20"/>
        <v>a</v>
      </c>
      <c r="N160" s="11">
        <f>IFERROR(VLOOKUP($B160,'PNF Data'!$B$2:$AO$3962,10,FALSE),"")</f>
        <v>45383</v>
      </c>
      <c r="O160" s="93" t="str">
        <f t="shared" si="21"/>
        <v>a</v>
      </c>
      <c r="P160" s="11">
        <v>46112</v>
      </c>
      <c r="Q160" s="16"/>
      <c r="R160" s="16" t="s">
        <v>557</v>
      </c>
      <c r="S160" s="16" t="s">
        <v>114</v>
      </c>
      <c r="T160" s="16">
        <v>4158628</v>
      </c>
      <c r="U160" s="37" t="s">
        <v>58</v>
      </c>
    </row>
    <row r="161" spans="1:22" ht="32.1" customHeight="1" x14ac:dyDescent="0.25">
      <c r="A161" s="114" t="s">
        <v>30</v>
      </c>
      <c r="B161" s="16">
        <v>21042</v>
      </c>
      <c r="C161" s="16" t="s">
        <v>87</v>
      </c>
      <c r="D161" s="38" t="s">
        <v>88</v>
      </c>
      <c r="E161" s="38" t="s">
        <v>558</v>
      </c>
      <c r="F161" s="16" t="str">
        <f>IFERROR(VLOOKUP($B161,'PNF Data'!$B$2:$AO$3962,16,FALSE),"")</f>
        <v>Buildings and works</v>
      </c>
      <c r="G161" s="16" t="str">
        <f>IFERROR(VLOOKUP($B161,'PNF Data'!$B$2:$AO$3962,34,FALSE),"")</f>
        <v>Building products and maintenance services</v>
      </c>
      <c r="H161" s="16" t="s">
        <v>106</v>
      </c>
      <c r="I161" s="26">
        <v>1600000</v>
      </c>
      <c r="J161" s="27">
        <v>3245000</v>
      </c>
      <c r="K161" s="98">
        <v>0</v>
      </c>
      <c r="L161" s="93" t="str">
        <f t="shared" si="19"/>
        <v>N/A</v>
      </c>
      <c r="M161" s="93" t="str">
        <f t="shared" si="20"/>
        <v>a</v>
      </c>
      <c r="N161" s="11">
        <f>IFERROR(VLOOKUP($B161,'PNF Data'!$B$2:$AO$3962,10,FALSE),"")</f>
        <v>45383</v>
      </c>
      <c r="O161" s="93" t="str">
        <f t="shared" si="21"/>
        <v>a</v>
      </c>
      <c r="P161" s="11">
        <v>46112</v>
      </c>
      <c r="Q161" s="16"/>
      <c r="R161" s="16" t="s">
        <v>557</v>
      </c>
      <c r="S161" s="16" t="s">
        <v>114</v>
      </c>
      <c r="T161" s="16">
        <v>4158628</v>
      </c>
      <c r="U161" s="37" t="s">
        <v>58</v>
      </c>
    </row>
    <row r="162" spans="1:22" ht="32.1" customHeight="1" x14ac:dyDescent="0.25">
      <c r="A162" s="114" t="s">
        <v>30</v>
      </c>
      <c r="B162" s="16">
        <v>21050</v>
      </c>
      <c r="C162" s="16" t="s">
        <v>87</v>
      </c>
      <c r="D162" s="38" t="s">
        <v>88</v>
      </c>
      <c r="E162" s="16" t="s">
        <v>559</v>
      </c>
      <c r="F162" s="16" t="str">
        <f>IFERROR(VLOOKUP($B162,'PNF Data'!$B$2:$AO$3962,16,FALSE),"")</f>
        <v>Buildings and works</v>
      </c>
      <c r="G162" s="16" t="str">
        <f>IFERROR(VLOOKUP($B162,'PNF Data'!$B$2:$AO$3962,34,FALSE),"")</f>
        <v>Building products and maintenance services</v>
      </c>
      <c r="H162" s="16" t="s">
        <v>106</v>
      </c>
      <c r="I162" s="26">
        <f>IFERROR(VLOOKUP($B162,'PNF Data'!$B$2:$AO$3962,7,FALSE),"")</f>
        <v>499000</v>
      </c>
      <c r="J162" s="27">
        <v>398400</v>
      </c>
      <c r="K162" s="98">
        <v>0</v>
      </c>
      <c r="L162" s="93" t="str">
        <f t="shared" si="19"/>
        <v>N/A</v>
      </c>
      <c r="M162" s="93" t="str">
        <f t="shared" si="20"/>
        <v>a</v>
      </c>
      <c r="N162" s="11">
        <f>IFERROR(VLOOKUP($B162,'PNF Data'!$B$2:$AO$3962,10,FALSE),"")</f>
        <v>45383</v>
      </c>
      <c r="O162" s="93" t="str">
        <f t="shared" si="21"/>
        <v>a</v>
      </c>
      <c r="P162" s="11">
        <v>46112</v>
      </c>
      <c r="Q162" s="16"/>
      <c r="R162" s="16" t="s">
        <v>557</v>
      </c>
      <c r="S162" s="16" t="s">
        <v>114</v>
      </c>
      <c r="T162" s="16">
        <v>4158628</v>
      </c>
      <c r="U162" s="37" t="s">
        <v>58</v>
      </c>
    </row>
    <row r="163" spans="1:22" ht="32.1" customHeight="1" x14ac:dyDescent="0.25">
      <c r="A163" s="114" t="s">
        <v>30</v>
      </c>
      <c r="B163" s="16">
        <v>21051</v>
      </c>
      <c r="C163" s="16" t="s">
        <v>87</v>
      </c>
      <c r="D163" s="38" t="s">
        <v>88</v>
      </c>
      <c r="E163" s="16" t="s">
        <v>560</v>
      </c>
      <c r="F163" s="16" t="str">
        <f>IFERROR(VLOOKUP($B163,'PNF Data'!$B$2:$AO$3962,16,FALSE),"")</f>
        <v>Buildings and works</v>
      </c>
      <c r="G163" s="16" t="str">
        <f>IFERROR(VLOOKUP($B163,'PNF Data'!$B$2:$AO$3962,34,FALSE),"")</f>
        <v>Building products and maintenance services</v>
      </c>
      <c r="H163" s="16" t="s">
        <v>106</v>
      </c>
      <c r="I163" s="26">
        <v>1311000</v>
      </c>
      <c r="J163" s="27">
        <v>3106000</v>
      </c>
      <c r="K163" s="98">
        <v>0</v>
      </c>
      <c r="L163" s="93" t="str">
        <f t="shared" si="19"/>
        <v>N/A</v>
      </c>
      <c r="M163" s="93" t="str">
        <f t="shared" si="20"/>
        <v>a</v>
      </c>
      <c r="N163" s="11">
        <f>IFERROR(VLOOKUP($B163,'PNF Data'!$B$2:$AO$3962,10,FALSE),"")</f>
        <v>45383</v>
      </c>
      <c r="O163" s="93" t="str">
        <f t="shared" si="21"/>
        <v>a</v>
      </c>
      <c r="P163" s="11">
        <v>46112</v>
      </c>
      <c r="Q163" s="16"/>
      <c r="R163" s="16" t="s">
        <v>557</v>
      </c>
      <c r="S163" s="16" t="s">
        <v>114</v>
      </c>
      <c r="T163" s="16">
        <v>4158628</v>
      </c>
      <c r="U163" s="37" t="s">
        <v>58</v>
      </c>
    </row>
    <row r="164" spans="1:22" ht="32.1" customHeight="1" x14ac:dyDescent="0.25">
      <c r="A164" s="114" t="s">
        <v>30</v>
      </c>
      <c r="B164" s="16">
        <v>21055</v>
      </c>
      <c r="C164" s="16" t="s">
        <v>100</v>
      </c>
      <c r="D164" s="38" t="str">
        <f>_xlfn.IFNA(VLOOKUP(C164,Key!B$3:E$25,4,FALSE),"")</f>
        <v>Communities and housing</v>
      </c>
      <c r="E164" s="16" t="str">
        <f>IFERROR(VLOOKUP($B164,'PNF Data'!$B$2:$AO$3962,3,FALSE),"")</f>
        <v>Mobysoft - Assisted Automation</v>
      </c>
      <c r="F164" s="16" t="str">
        <f>IFERROR(VLOOKUP($B164,'PNF Data'!$B$2:$AO$3962,16,FALSE),"")</f>
        <v>IT and Documents</v>
      </c>
      <c r="G164" s="16" t="str">
        <f>IFERROR(VLOOKUP($B164,'PNF Data'!$B$2:$AO$3962,34,FALSE),"")</f>
        <v>Software</v>
      </c>
      <c r="H164" s="16" t="str">
        <f>IFERROR(IF(VLOOKUP($B164,'PNF Data'!$B$2:$AO$3962,6,FALSE)=0,"TBC",VLOOKUP($B164,'PNF Data'!$B$2:$AO$3962,6,FALSE)),"")</f>
        <v>Direct award</v>
      </c>
      <c r="I164" s="26">
        <f>IFERROR(VLOOKUP($B164,'PNF Data'!$B$2:$AO$3962,7,FALSE),"")</f>
        <v>12888</v>
      </c>
      <c r="J164" s="27">
        <f>IFERROR(IF(U164="10. Contract Management",I164),"")</f>
        <v>12888</v>
      </c>
      <c r="K164" s="98">
        <v>0</v>
      </c>
      <c r="L164" s="93" t="str">
        <f t="shared" si="19"/>
        <v>N/A</v>
      </c>
      <c r="M164" s="93" t="str">
        <f t="shared" si="20"/>
        <v>a</v>
      </c>
      <c r="N164" s="11">
        <f>IFERROR(VLOOKUP($B164,'PNF Data'!$B$2:$AO$3962,10,FALSE),"")</f>
        <v>45352</v>
      </c>
      <c r="O164" s="93" t="str">
        <f t="shared" si="21"/>
        <v>a</v>
      </c>
      <c r="P164" s="11">
        <f>IF(VLOOKUP($B164,'PNF Data'!$B$2:$AO$3962,11,FALSE)=0,"TBC",VLOOKUP($B164,'PNF Data'!$B$2:$AO$3962,11,FALSE))</f>
        <v>45901</v>
      </c>
      <c r="Q164" s="16"/>
      <c r="R164" s="16" t="str">
        <f>IFERROR(IF(VLOOKUP($B164,'PNF Data'!$B$2:$AO$3962,13,FALSE)=0,"TBC",VLOOKUP($B164,'PNF Data'!$B$2:$AO$3962,13,FALSE)),"")</f>
        <v>Mobysoft Ltd</v>
      </c>
      <c r="S164" s="16" t="str">
        <f>IFERROR(IF(VLOOKUP($B164,'PNF Data'!$B$2:$AO$3962,14,FALSE)=0,"TBC",VLOOKUP($B164,'PNF Data'!$B$2:$AO$3962,14,FALSE)),"")</f>
        <v>Small or medium sized enterprise</v>
      </c>
      <c r="T164" s="16">
        <f>IFERROR(IF(VLOOKUP($B164,'PNF Data'!$B$2:$AO$3962,15,FALSE)=0,"TBC",VLOOKUP($B164,'PNF Data'!$B$2:$AO$3962,15,FALSE)),"")</f>
        <v>4546648</v>
      </c>
      <c r="U164" s="37" t="str">
        <f>IFERROR(VLOOKUP($B164,'PNF Data'!$B$2:$AO$3962,5,FALSE),"")</f>
        <v>10. Contract management</v>
      </c>
    </row>
    <row r="165" spans="1:22" ht="32.1" customHeight="1" x14ac:dyDescent="0.25">
      <c r="A165" s="114" t="str">
        <f>IF(OR(H165="Direct Award","Framework - Direct Award"),"A","E")</f>
        <v>E</v>
      </c>
      <c r="B165" s="16">
        <v>21058</v>
      </c>
      <c r="C165" s="16" t="s">
        <v>147</v>
      </c>
      <c r="D165" s="38" t="s">
        <v>33</v>
      </c>
      <c r="E165" s="16" t="str">
        <f>IFERROR(VLOOKUP($B165,'PNF Data'!$B$2:$AO$3962,3,FALSE),"")</f>
        <v>Committee Management System</v>
      </c>
      <c r="F165" s="16" t="str">
        <f>IFERROR(VLOOKUP($B165,'PNF Data'!$B$2:$AO$3962,16,FALSE),"")</f>
        <v>IT and Documents</v>
      </c>
      <c r="G165" s="16" t="str">
        <f>IFERROR(VLOOKUP($B165,'PNF Data'!$B$2:$AO$3962,34,FALSE),"")</f>
        <v>Technology products and services, including CCTV products and maintenance</v>
      </c>
      <c r="H165" s="16" t="s">
        <v>106</v>
      </c>
      <c r="I165" s="26">
        <f>IFERROR(VLOOKUP($B165,'PNF Data'!$B$2:$AO$3962,7,FALSE),"")</f>
        <v>120000</v>
      </c>
      <c r="J165" s="27" t="str">
        <f>IF(U165="10. Contract management",I165,"TBC")</f>
        <v>TBC</v>
      </c>
      <c r="K165" s="98">
        <v>0</v>
      </c>
      <c r="L165" s="93" t="str">
        <f t="shared" si="19"/>
        <v>TBC</v>
      </c>
      <c r="M165" s="93" t="str">
        <f t="shared" si="20"/>
        <v>TBC</v>
      </c>
      <c r="N165" s="11">
        <v>45931</v>
      </c>
      <c r="O165" s="93" t="s">
        <v>97</v>
      </c>
      <c r="P165" s="11" t="str">
        <f>IFERROR(IF(VLOOKUP($B165,'PNF Data'!$B$2:$AO$3962,11,FALSE)=0,"TBC",VLOOKUP($B165,'PNF Data'!$B$2:$AO$3962,11,FALSE)),"")</f>
        <v>TBC</v>
      </c>
      <c r="Q165" s="16"/>
      <c r="R165" s="16" t="str">
        <f>IFERROR(IF(VLOOKUP($B165,'PNF Data'!$B$2:$AO$3962,13,FALSE)=0,"TBC",VLOOKUP($B165,'PNF Data'!$B$2:$AO$3962,13,FALSE)),"")</f>
        <v>TBC</v>
      </c>
      <c r="S165" s="16" t="str">
        <f>IFERROR(IF(VLOOKUP($B165,'PNF Data'!$B$2:$AO$3962,14,FALSE)=0,"TBC",VLOOKUP($B165,'PNF Data'!$B$2:$AO$3962,14,FALSE)),"")</f>
        <v>TBC</v>
      </c>
      <c r="T165" s="16" t="str">
        <f>IFERROR(IF(VLOOKUP($B165,'PNF Data'!$B$2:$AO$3962,15,FALSE)=0,"TBC",VLOOKUP($B165,'PNF Data'!$B$2:$AO$3962,15,FALSE)),"")</f>
        <v>TBC</v>
      </c>
      <c r="U165" s="37" t="s">
        <v>404</v>
      </c>
    </row>
    <row r="166" spans="1:22" ht="32.1" customHeight="1" x14ac:dyDescent="0.25">
      <c r="A166" s="114" t="s">
        <v>30</v>
      </c>
      <c r="B166" s="13">
        <v>10234</v>
      </c>
      <c r="C166" s="16" t="s">
        <v>79</v>
      </c>
      <c r="D166" s="38" t="s">
        <v>33</v>
      </c>
      <c r="E166" s="16" t="s">
        <v>561</v>
      </c>
      <c r="F166" s="16" t="s">
        <v>35</v>
      </c>
      <c r="G166" s="16" t="s">
        <v>149</v>
      </c>
      <c r="H166" s="16" t="s">
        <v>303</v>
      </c>
      <c r="I166" s="26">
        <v>152000</v>
      </c>
      <c r="J166" s="29">
        <v>608000</v>
      </c>
      <c r="K166" s="98">
        <v>0</v>
      </c>
      <c r="L166" s="93" t="str">
        <f t="shared" si="19"/>
        <v>N/A</v>
      </c>
      <c r="M166" s="93" t="str">
        <f t="shared" si="20"/>
        <v>a</v>
      </c>
      <c r="N166" s="11">
        <v>44652</v>
      </c>
      <c r="O166" s="93" t="s">
        <v>97</v>
      </c>
      <c r="P166" s="11">
        <v>46112</v>
      </c>
      <c r="Q166" s="11"/>
      <c r="R166" s="16" t="s">
        <v>562</v>
      </c>
      <c r="S166" s="16" t="s">
        <v>185</v>
      </c>
      <c r="T166" s="32" t="s">
        <v>57</v>
      </c>
      <c r="U166" s="37" t="s">
        <v>58</v>
      </c>
      <c r="V166" s="21" t="e">
        <f>VLOOKUP(#REF!,Key!A$197:B$202,2,FALSE)</f>
        <v>#REF!</v>
      </c>
    </row>
    <row r="167" spans="1:22" ht="36" customHeight="1" x14ac:dyDescent="0.25">
      <c r="A167" s="114" t="s">
        <v>30</v>
      </c>
      <c r="B167" s="16">
        <v>21061</v>
      </c>
      <c r="C167" s="38" t="s">
        <v>79</v>
      </c>
      <c r="D167" s="38" t="s">
        <v>33</v>
      </c>
      <c r="E167" s="16" t="str">
        <f>IFERROR(VLOOKUP($B167,'PNF Data'!$B$2:$AO$3962,3,FALSE),"")</f>
        <v>Salary sacrifice additional voluntary contributions (pension)</v>
      </c>
      <c r="F167" s="16" t="str">
        <f>IFERROR(VLOOKUP($B167,'PNF Data'!$B$2:$AO$3962,16,FALSE),"")</f>
        <v>People and Professional Services</v>
      </c>
      <c r="G167" s="16" t="str">
        <f>IFERROR(VLOOKUP($B167,'PNF Data'!$B$2:$AO$3962,34,FALSE),"")</f>
        <v>Finance</v>
      </c>
      <c r="H167" s="16" t="s">
        <v>106</v>
      </c>
      <c r="I167" s="26">
        <f>IFERROR(VLOOKUP($B167,'PNF Data'!$B$2:$AO$3962,7,FALSE),"")</f>
        <v>100000</v>
      </c>
      <c r="J167" s="27">
        <v>100000</v>
      </c>
      <c r="K167" s="98">
        <v>0</v>
      </c>
      <c r="L167" s="93" t="str">
        <f t="shared" si="19"/>
        <v>N/A</v>
      </c>
      <c r="M167" s="93" t="str">
        <f t="shared" si="20"/>
        <v>a</v>
      </c>
      <c r="N167" s="11">
        <v>45778</v>
      </c>
      <c r="O167" s="93" t="s">
        <v>38</v>
      </c>
      <c r="P167" s="11">
        <v>46873</v>
      </c>
      <c r="Q167" s="16"/>
      <c r="R167" s="16" t="s">
        <v>563</v>
      </c>
      <c r="S167" s="16" t="s">
        <v>114</v>
      </c>
      <c r="T167" s="16">
        <v>11406613</v>
      </c>
      <c r="U167" s="37" t="s">
        <v>58</v>
      </c>
    </row>
    <row r="168" spans="1:22" ht="32.1" customHeight="1" x14ac:dyDescent="0.25">
      <c r="A168" s="114" t="str">
        <f>IF(OR(H168="Direct Award","Framework - Direct Award"),"A","E")</f>
        <v>E</v>
      </c>
      <c r="B168" s="16">
        <v>21064</v>
      </c>
      <c r="C168" s="16" t="str">
        <f>IFERROR(VLOOKUP($B168,'PNF Data'!$B$2:$AO$3962,19),"")</f>
        <v>Customers, IT and digital</v>
      </c>
      <c r="D168" s="38" t="str">
        <f>_xlfn.IFNA(VLOOKUP(C168,Key!B$3:E$25,4,FALSE),"")</f>
        <v>Resources</v>
      </c>
      <c r="E168" s="16" t="str">
        <f>IFERROR(VLOOKUP($B168,'PNF Data'!$B$2:$AO$3962,3,FALSE),"")</f>
        <v>Lone Worker Solution 2024</v>
      </c>
      <c r="F168" s="16" t="str">
        <f>IFERROR(VLOOKUP($B168,'PNF Data'!$B$2:$AO$3962,16,FALSE),"")</f>
        <v>IT and Documents</v>
      </c>
      <c r="G168" s="16" t="str">
        <f>IFERROR(VLOOKUP($B168,'PNF Data'!$B$2:$AO$3962,34,FALSE),"")</f>
        <v>Technology products and services, including CCTV products and maintenance</v>
      </c>
      <c r="H168" s="16" t="str">
        <f>IFERROR(IF(VLOOKUP($B168,'PNF Data'!$B$2:$AO$3962,6,FALSE)=0,"TBC",VLOOKUP($B168,'PNF Data'!$B$2:$AO$3962,6,FALSE)),"")</f>
        <v>TBC</v>
      </c>
      <c r="I168" s="26">
        <f>IFERROR(VLOOKUP($B168,'PNF Data'!$B$2:$AO$3962,7,FALSE),"")</f>
        <v>100001</v>
      </c>
      <c r="J168" s="27" t="str">
        <f>IF(U168="10. Contract management",I168,"TBC")</f>
        <v>TBC</v>
      </c>
      <c r="K168" s="98">
        <v>0</v>
      </c>
      <c r="L168" s="93" t="str">
        <f t="shared" si="19"/>
        <v>TBC</v>
      </c>
      <c r="M168" s="93" t="str">
        <f t="shared" si="20"/>
        <v>TBC</v>
      </c>
      <c r="N168" s="11">
        <v>45898</v>
      </c>
      <c r="O168" s="93" t="s">
        <v>97</v>
      </c>
      <c r="P168" s="11" t="str">
        <f>IFERROR(IF(VLOOKUP($B168,'PNF Data'!$B$2:$AO$3962,11,FALSE)=0,"TBC",VLOOKUP($B168,'PNF Data'!$B$2:$AO$3962,11,FALSE)),"")</f>
        <v>TBC</v>
      </c>
      <c r="Q168" s="16"/>
      <c r="R168" s="16" t="str">
        <f>IFERROR(IF(VLOOKUP($B168,'PNF Data'!$B$2:$AO$3962,13,FALSE)=0,"TBC",VLOOKUP($B168,'PNF Data'!$B$2:$AO$3962,13,FALSE)),"")</f>
        <v>TBC</v>
      </c>
      <c r="S168" s="16" t="str">
        <f>IFERROR(IF(VLOOKUP($B168,'PNF Data'!$B$2:$AO$3962,14,FALSE)=0,"TBC",VLOOKUP($B168,'PNF Data'!$B$2:$AO$3962,14,FALSE)),"")</f>
        <v>TBC</v>
      </c>
      <c r="T168" s="16" t="str">
        <f>IFERROR(IF(VLOOKUP($B168,'PNF Data'!$B$2:$AO$3962,15,FALSE)=0,"TBC",VLOOKUP($B168,'PNF Data'!$B$2:$AO$3962,15,FALSE)),"")</f>
        <v>TBC</v>
      </c>
      <c r="U168" s="37" t="s">
        <v>144</v>
      </c>
    </row>
    <row r="169" spans="1:22" ht="32.1" customHeight="1" x14ac:dyDescent="0.25">
      <c r="A169" s="114" t="s">
        <v>30</v>
      </c>
      <c r="B169" s="16">
        <v>21074</v>
      </c>
      <c r="C169" s="16" t="str">
        <f>IFERROR(VLOOKUP($B169,'PNF Data'!$B$2:$AO$3962,19),"")</f>
        <v>Strategy, engagement and culture</v>
      </c>
      <c r="D169" s="38" t="str">
        <f>_xlfn.IFNA(VLOOKUP(C169,Key!B$3:E$25,4,FALSE),"")</f>
        <v>Communities and housing</v>
      </c>
      <c r="E169" s="16" t="str">
        <f>IFERROR(VLOOKUP($B169,'PNF Data'!$B$2:$AO$3962,3,FALSE),"")</f>
        <v>Social Housing Decarbonisation Funding Wave 2.2</v>
      </c>
      <c r="F169" s="16" t="str">
        <f>IFERROR(VLOOKUP($B169,'PNF Data'!$B$2:$AO$3962,16,FALSE),"")</f>
        <v>Energy</v>
      </c>
      <c r="G169" s="16" t="str">
        <f>IFERROR(VLOOKUP($B169,'PNF Data'!$B$2:$AO$3962,34,FALSE),"")</f>
        <v>Renewable energy</v>
      </c>
      <c r="H169" s="16" t="s">
        <v>106</v>
      </c>
      <c r="I169" s="26">
        <f>IFERROR(VLOOKUP($B169,'PNF Data'!$B$2:$AO$3962,7,FALSE),"")</f>
        <v>5110468</v>
      </c>
      <c r="J169" s="27">
        <f>IF(U169="10. Contract management",I169,"TBC")</f>
        <v>5110468</v>
      </c>
      <c r="K169" s="98">
        <v>0</v>
      </c>
      <c r="L169" s="93" t="str">
        <f t="shared" si="19"/>
        <v>N/A</v>
      </c>
      <c r="M169" s="93" t="str">
        <f t="shared" si="20"/>
        <v>a</v>
      </c>
      <c r="N169" s="11">
        <f>IFERROR(VLOOKUP($B169,'PNF Data'!$B$2:$AO$3962,10,FALSE),"")</f>
        <v>45427</v>
      </c>
      <c r="O169" s="93" t="str">
        <f t="shared" ref="O169:O185" si="22">IF(A169="A","a",IF(A169="E","TBC"))</f>
        <v>a</v>
      </c>
      <c r="P169" s="11">
        <v>46112</v>
      </c>
      <c r="Q169" s="16"/>
      <c r="R169" s="16" t="s">
        <v>564</v>
      </c>
      <c r="S169" s="16" t="str">
        <f>IFERROR(IF(VLOOKUP($B169,'PNF Data'!$B$2:$AO$3962,14,FALSE)=0,"TBC",VLOOKUP($B169,'PNF Data'!$B$2:$AO$3962,14,FALSE)),"")</f>
        <v>TBC</v>
      </c>
      <c r="T169" s="16">
        <v>3407430</v>
      </c>
      <c r="U169" s="37" t="s">
        <v>58</v>
      </c>
    </row>
    <row r="170" spans="1:22" ht="32.1" customHeight="1" x14ac:dyDescent="0.25">
      <c r="A170" s="114" t="s">
        <v>30</v>
      </c>
      <c r="B170" s="16">
        <v>21075</v>
      </c>
      <c r="C170" s="16" t="str">
        <f>IFERROR(VLOOKUP($B170,'PNF Data'!$B$2:$AO$3962,19),"")</f>
        <v>Customers, IT and digital</v>
      </c>
      <c r="D170" s="38" t="str">
        <f>_xlfn.IFNA(VLOOKUP(C170,Key!B$3:E$25,4,FALSE),"")</f>
        <v>Resources</v>
      </c>
      <c r="E170" s="16" t="str">
        <f>IFERROR(VLOOKUP($B170,'PNF Data'!$B$2:$AO$3962,3,FALSE),"")</f>
        <v>Archive Licence for e5 financial management system</v>
      </c>
      <c r="F170" s="16" t="str">
        <f>IFERROR(VLOOKUP($B170,'PNF Data'!$B$2:$AO$3962,16,FALSE),"")</f>
        <v>IT and Documents</v>
      </c>
      <c r="G170" s="16" t="str">
        <f>IFERROR(VLOOKUP($B170,'PNF Data'!$B$2:$AO$3962,34,FALSE),"")</f>
        <v>Technology products and services, including CCTV products and maintenance</v>
      </c>
      <c r="H170" s="16" t="s">
        <v>106</v>
      </c>
      <c r="I170" s="26">
        <f>IFERROR(VLOOKUP($B170,'PNF Data'!$B$2:$AO$3962,7,FALSE),"")</f>
        <v>123000</v>
      </c>
      <c r="J170" s="27">
        <v>105000</v>
      </c>
      <c r="K170" s="98">
        <v>0</v>
      </c>
      <c r="L170" s="93" t="str">
        <f t="shared" si="19"/>
        <v>N/A</v>
      </c>
      <c r="M170" s="93" t="str">
        <f t="shared" si="20"/>
        <v>a</v>
      </c>
      <c r="N170" s="11">
        <v>45474</v>
      </c>
      <c r="O170" s="93" t="str">
        <f t="shared" si="22"/>
        <v>a</v>
      </c>
      <c r="P170" s="11">
        <v>48029</v>
      </c>
      <c r="Q170" s="16"/>
      <c r="R170" s="16" t="s">
        <v>565</v>
      </c>
      <c r="S170" s="16" t="s">
        <v>40</v>
      </c>
      <c r="T170" s="16">
        <v>3214465</v>
      </c>
      <c r="U170" s="37" t="s">
        <v>58</v>
      </c>
    </row>
    <row r="171" spans="1:22" ht="156" customHeight="1" x14ac:dyDescent="0.25">
      <c r="A171" s="114" t="s">
        <v>30</v>
      </c>
      <c r="B171" s="16">
        <v>21078</v>
      </c>
      <c r="C171" s="16" t="s">
        <v>79</v>
      </c>
      <c r="D171" s="38" t="s">
        <v>33</v>
      </c>
      <c r="E171" s="16" t="s">
        <v>566</v>
      </c>
      <c r="F171" s="16" t="str">
        <f>IFERROR(VLOOKUP($B171,'PNF Data'!$B$2:$AO$3962,16,FALSE),"")</f>
        <v>People and Professional Services</v>
      </c>
      <c r="G171" s="16" t="str">
        <f>IFERROR(VLOOKUP($B171,'PNF Data'!$B$2:$AO$3962,34,FALSE),"")</f>
        <v>Insurance</v>
      </c>
      <c r="H171" s="16" t="s">
        <v>481</v>
      </c>
      <c r="I171" s="26">
        <f>IFERROR(VLOOKUP($B171,'PNF Data'!$B$2:$AO$3962,7,FALSE),"")</f>
        <v>400000</v>
      </c>
      <c r="J171" s="27">
        <v>230000</v>
      </c>
      <c r="K171" s="98">
        <v>0</v>
      </c>
      <c r="L171" s="93" t="str">
        <f t="shared" si="19"/>
        <v>N/A</v>
      </c>
      <c r="M171" s="93" t="str">
        <f t="shared" si="20"/>
        <v>a</v>
      </c>
      <c r="N171" s="11">
        <f>IFERROR(VLOOKUP($B171,'PNF Data'!$B$2:$AO$3962,10,FALSE),"")</f>
        <v>45748</v>
      </c>
      <c r="O171" s="93" t="str">
        <f t="shared" si="22"/>
        <v>a</v>
      </c>
      <c r="P171" s="11">
        <v>46843</v>
      </c>
      <c r="Q171" s="16"/>
      <c r="R171" s="16" t="s">
        <v>567</v>
      </c>
      <c r="S171" s="16" t="s">
        <v>152</v>
      </c>
      <c r="T171" s="16" t="s">
        <v>70</v>
      </c>
      <c r="U171" s="37" t="s">
        <v>58</v>
      </c>
    </row>
    <row r="172" spans="1:22" ht="32.1" customHeight="1" x14ac:dyDescent="0.25">
      <c r="A172" s="114" t="s">
        <v>30</v>
      </c>
      <c r="B172" s="16">
        <v>21080</v>
      </c>
      <c r="C172" s="16" t="s">
        <v>87</v>
      </c>
      <c r="D172" s="38" t="s">
        <v>88</v>
      </c>
      <c r="E172" s="16" t="str">
        <f>IFERROR(VLOOKUP($B172,'PNF Data'!$B$2:$AO$3962,3,FALSE),"")</f>
        <v>Capital Works Procurement Support</v>
      </c>
      <c r="F172" s="16" t="str">
        <f>IFERROR(VLOOKUP($B172,'PNF Data'!$B$2:$AO$3962,16,FALSE),"")</f>
        <v>People and Professional Services</v>
      </c>
      <c r="G172" s="16" t="str">
        <f>IFERROR(VLOOKUP($B172,'PNF Data'!$B$2:$AO$3962,34,FALSE),"")</f>
        <v>Consultancy/professional services</v>
      </c>
      <c r="H172" s="16" t="str">
        <f>IFERROR(IF(VLOOKUP($B172,'PNF Data'!$B$2:$AO$3962,6,FALSE)=0,"TBC",VLOOKUP($B172,'PNF Data'!$B$2:$AO$3962,6,FALSE)),"")</f>
        <v>Quote process</v>
      </c>
      <c r="I172" s="26">
        <f>IFERROR(VLOOKUP($B172,'PNF Data'!$B$2:$AO$3962,7,FALSE),"")</f>
        <v>77219</v>
      </c>
      <c r="J172" s="27">
        <f>IFERROR(IF(U172="10. Contract Management",I172),"")</f>
        <v>77219</v>
      </c>
      <c r="K172" s="98">
        <v>0</v>
      </c>
      <c r="L172" s="93" t="str">
        <f t="shared" si="19"/>
        <v>N/A</v>
      </c>
      <c r="M172" s="93" t="str">
        <f t="shared" si="20"/>
        <v>a</v>
      </c>
      <c r="N172" s="11">
        <f>IFERROR(VLOOKUP($B172,'PNF Data'!$B$2:$AO$3962,10,FALSE),"")</f>
        <v>45243</v>
      </c>
      <c r="O172" s="93" t="str">
        <f t="shared" si="22"/>
        <v>a</v>
      </c>
      <c r="P172" s="11">
        <v>45991</v>
      </c>
      <c r="Q172" s="16"/>
      <c r="R172" s="16" t="str">
        <f>IFERROR(IF(VLOOKUP($B172,'PNF Data'!$B$2:$AO$3962,13,FALSE)=0,"TBC",VLOOKUP($B172,'PNF Data'!$B$2:$AO$3962,13,FALSE)),"")</f>
        <v xml:space="preserve">Echelon Consultancy Limited </v>
      </c>
      <c r="S172" s="16" t="str">
        <f>IFERROR(IF(VLOOKUP($B172,'PNF Data'!$B$2:$AO$3962,14,FALSE)=0,"TBC",VLOOKUP($B172,'PNF Data'!$B$2:$AO$3962,14,FALSE)),"")</f>
        <v>Small or medium sized enterprise</v>
      </c>
      <c r="T172" s="16">
        <f>IFERROR(IF(VLOOKUP($B172,'PNF Data'!$B$2:$AO$3962,15,FALSE)=0,"TBC",VLOOKUP($B172,'PNF Data'!$B$2:$AO$3962,15,FALSE)),"")</f>
        <v>5345282</v>
      </c>
      <c r="U172" s="37" t="str">
        <f>IFERROR(VLOOKUP($B172,'PNF Data'!$B$2:$AO$3962,5,FALSE),"")</f>
        <v>10. Contract management</v>
      </c>
    </row>
    <row r="173" spans="1:22" ht="36.6" customHeight="1" x14ac:dyDescent="0.25">
      <c r="A173" s="114" t="str">
        <f>IF(OR(H173="Direct Award","Framework - Direct Award"),"A","E")</f>
        <v>A</v>
      </c>
      <c r="B173" s="16">
        <v>21096</v>
      </c>
      <c r="C173" s="16" t="s">
        <v>79</v>
      </c>
      <c r="D173" s="38" t="s">
        <v>33</v>
      </c>
      <c r="E173" s="16" t="s">
        <v>568</v>
      </c>
      <c r="F173" s="16" t="str">
        <f>IFERROR(VLOOKUP($B173,'PNF Data'!$B$2:$AO$3962,16,FALSE),"")</f>
        <v>People and Professional Services</v>
      </c>
      <c r="G173" s="16" t="str">
        <f>IFERROR(VLOOKUP($B173,'PNF Data'!$B$2:$AO$3962,34,FALSE),"")</f>
        <v>Insurance</v>
      </c>
      <c r="H173" s="16" t="s">
        <v>164</v>
      </c>
      <c r="I173" s="26">
        <v>33600</v>
      </c>
      <c r="J173" s="27">
        <v>33600</v>
      </c>
      <c r="K173" s="98">
        <v>0</v>
      </c>
      <c r="L173" s="93" t="str">
        <f t="shared" si="19"/>
        <v>N/A</v>
      </c>
      <c r="M173" s="93" t="str">
        <f t="shared" si="20"/>
        <v>a</v>
      </c>
      <c r="N173" s="11">
        <f>IFERROR(VLOOKUP($B173,'PNF Data'!$B$2:$AO$3962,10,FALSE),"")</f>
        <v>45432</v>
      </c>
      <c r="O173" s="93" t="str">
        <f t="shared" si="22"/>
        <v>a</v>
      </c>
      <c r="P173" s="11">
        <v>45796</v>
      </c>
      <c r="Q173" s="16" t="s">
        <v>356</v>
      </c>
      <c r="R173" s="16" t="s">
        <v>569</v>
      </c>
      <c r="S173" s="16" t="s">
        <v>40</v>
      </c>
      <c r="T173" s="16" t="s">
        <v>570</v>
      </c>
      <c r="U173" s="37" t="s">
        <v>58</v>
      </c>
    </row>
    <row r="174" spans="1:22" ht="24" customHeight="1" x14ac:dyDescent="0.25">
      <c r="A174" s="114" t="str">
        <f>IF(OR(H174="Direct Award","Framework - Direct Award"),"A","E")</f>
        <v>A</v>
      </c>
      <c r="B174" s="16">
        <v>21096.1</v>
      </c>
      <c r="C174" s="16" t="s">
        <v>79</v>
      </c>
      <c r="D174" s="38" t="s">
        <v>33</v>
      </c>
      <c r="E174" s="16" t="s">
        <v>571</v>
      </c>
      <c r="F174" s="16" t="s">
        <v>361</v>
      </c>
      <c r="G174" s="16" t="s">
        <v>355</v>
      </c>
      <c r="H174" s="16" t="s">
        <v>164</v>
      </c>
      <c r="I174" s="26">
        <v>134051.01999999999</v>
      </c>
      <c r="J174" s="27">
        <v>297226.65000000002</v>
      </c>
      <c r="K174" s="98">
        <v>0</v>
      </c>
      <c r="L174" s="93" t="str">
        <f t="shared" si="19"/>
        <v>N/A</v>
      </c>
      <c r="M174" s="93" t="str">
        <f t="shared" si="20"/>
        <v>a</v>
      </c>
      <c r="N174" s="11">
        <v>45432</v>
      </c>
      <c r="O174" s="93" t="str">
        <f t="shared" si="22"/>
        <v>a</v>
      </c>
      <c r="P174" s="11">
        <v>46112</v>
      </c>
      <c r="Q174" s="16" t="s">
        <v>356</v>
      </c>
      <c r="R174" s="16" t="s">
        <v>572</v>
      </c>
      <c r="S174" s="16" t="s">
        <v>40</v>
      </c>
      <c r="T174" s="16" t="s">
        <v>573</v>
      </c>
      <c r="U174" s="37" t="s">
        <v>58</v>
      </c>
    </row>
    <row r="175" spans="1:22" ht="45.6" customHeight="1" x14ac:dyDescent="0.25">
      <c r="A175" s="114" t="s">
        <v>30</v>
      </c>
      <c r="B175" s="16">
        <v>21096.2</v>
      </c>
      <c r="C175" s="16" t="s">
        <v>79</v>
      </c>
      <c r="D175" s="38" t="s">
        <v>33</v>
      </c>
      <c r="E175" s="16" t="s">
        <v>574</v>
      </c>
      <c r="F175" s="16" t="s">
        <v>361</v>
      </c>
      <c r="G175" s="16" t="s">
        <v>355</v>
      </c>
      <c r="H175" s="16" t="s">
        <v>164</v>
      </c>
      <c r="I175" s="26">
        <v>67200</v>
      </c>
      <c r="J175" s="27">
        <v>67200</v>
      </c>
      <c r="K175" s="98">
        <v>0</v>
      </c>
      <c r="L175" s="93" t="str">
        <f t="shared" si="19"/>
        <v>N/A</v>
      </c>
      <c r="M175" s="93" t="str">
        <f t="shared" si="20"/>
        <v>a</v>
      </c>
      <c r="N175" s="11">
        <v>45432</v>
      </c>
      <c r="O175" s="93" t="str">
        <f t="shared" si="22"/>
        <v>a</v>
      </c>
      <c r="P175" s="11">
        <v>45796</v>
      </c>
      <c r="Q175" s="16" t="s">
        <v>356</v>
      </c>
      <c r="R175" s="16" t="s">
        <v>575</v>
      </c>
      <c r="S175" s="16" t="s">
        <v>40</v>
      </c>
      <c r="T175" s="16" t="s">
        <v>576</v>
      </c>
      <c r="U175" s="37" t="s">
        <v>58</v>
      </c>
    </row>
    <row r="176" spans="1:22" ht="32.1" customHeight="1" x14ac:dyDescent="0.25">
      <c r="A176" s="114" t="s">
        <v>30</v>
      </c>
      <c r="B176" s="16">
        <v>20251</v>
      </c>
      <c r="C176" s="16" t="s">
        <v>79</v>
      </c>
      <c r="D176" s="38" t="s">
        <v>33</v>
      </c>
      <c r="E176" s="16" t="s">
        <v>577</v>
      </c>
      <c r="F176" s="16" t="s">
        <v>35</v>
      </c>
      <c r="G176" s="16" t="s">
        <v>355</v>
      </c>
      <c r="H176" s="16" t="s">
        <v>66</v>
      </c>
      <c r="I176" s="26">
        <v>7500000</v>
      </c>
      <c r="J176" s="27">
        <v>2895000</v>
      </c>
      <c r="K176" s="98">
        <v>0</v>
      </c>
      <c r="L176" s="93" t="str">
        <f t="shared" si="19"/>
        <v>N/A</v>
      </c>
      <c r="M176" s="93" t="str">
        <f t="shared" si="20"/>
        <v>a</v>
      </c>
      <c r="N176" s="11">
        <v>45383</v>
      </c>
      <c r="O176" s="93" t="str">
        <f t="shared" si="22"/>
        <v>a</v>
      </c>
      <c r="P176" s="11">
        <v>47208</v>
      </c>
      <c r="Q176" s="11"/>
      <c r="R176" s="16" t="s">
        <v>578</v>
      </c>
      <c r="S176" s="11" t="s">
        <v>40</v>
      </c>
      <c r="T176" s="32" t="s">
        <v>579</v>
      </c>
      <c r="U176" s="37" t="s">
        <v>58</v>
      </c>
    </row>
    <row r="177" spans="1:31" ht="84" customHeight="1" x14ac:dyDescent="0.25">
      <c r="A177" s="114" t="s">
        <v>30</v>
      </c>
      <c r="B177" s="13">
        <v>20525</v>
      </c>
      <c r="C177" s="22" t="s">
        <v>189</v>
      </c>
      <c r="D177" s="38" t="str">
        <f>_xlfn.IFNA(VLOOKUP(C177,Key!B$3:E$25,4,FALSE),"")</f>
        <v>Development and city services</v>
      </c>
      <c r="E177" s="16" t="s">
        <v>580</v>
      </c>
      <c r="F177" s="16" t="s">
        <v>35</v>
      </c>
      <c r="G177" s="16" t="s">
        <v>95</v>
      </c>
      <c r="H177" s="16" t="s">
        <v>481</v>
      </c>
      <c r="I177" s="26">
        <v>15000</v>
      </c>
      <c r="J177" s="27">
        <v>216000</v>
      </c>
      <c r="K177" s="98">
        <v>0</v>
      </c>
      <c r="L177" s="93" t="str">
        <f t="shared" si="19"/>
        <v>N/A</v>
      </c>
      <c r="M177" s="93" t="str">
        <f t="shared" si="20"/>
        <v>a</v>
      </c>
      <c r="N177" s="11">
        <v>45200</v>
      </c>
      <c r="O177" s="93" t="str">
        <f t="shared" si="22"/>
        <v>a</v>
      </c>
      <c r="P177" s="11">
        <v>46660</v>
      </c>
      <c r="Q177" s="11"/>
      <c r="R177" s="22" t="s">
        <v>581</v>
      </c>
      <c r="S177" s="16" t="s">
        <v>152</v>
      </c>
      <c r="T177" s="32" t="s">
        <v>331</v>
      </c>
      <c r="U177" s="37" t="s">
        <v>58</v>
      </c>
      <c r="V177" s="21" t="e">
        <f>VLOOKUP(#REF!,Key!A$197:B$202,2,FALSE)</f>
        <v>#REF!</v>
      </c>
    </row>
    <row r="178" spans="1:31" ht="82.35" customHeight="1" x14ac:dyDescent="0.25">
      <c r="A178" s="114" t="str">
        <f>IF(OR(H178="Direct Award","Framework - Direct Award"),"A","E")</f>
        <v>E</v>
      </c>
      <c r="B178" s="16">
        <v>21099</v>
      </c>
      <c r="C178" s="16" t="s">
        <v>87</v>
      </c>
      <c r="D178" s="38" t="s">
        <v>88</v>
      </c>
      <c r="E178" s="16" t="str">
        <f>IFERROR(VLOOKUP($B178,'PNF Data'!$B$2:$AO$3962,3,FALSE),"")</f>
        <v xml:space="preserve">Fire Door Replacements </v>
      </c>
      <c r="F178" s="16" t="str">
        <f>IFERROR(VLOOKUP($B178,'PNF Data'!$B$2:$AO$3962,16,FALSE),"")</f>
        <v>Buildings and works</v>
      </c>
      <c r="G178" s="16" t="str">
        <f>IFERROR(VLOOKUP($B178,'PNF Data'!$B$2:$AO$3962,34,FALSE),"")</f>
        <v>Building products and maintenance services</v>
      </c>
      <c r="H178" s="16" t="str">
        <f>IFERROR(IF(VLOOKUP($B178,'PNF Data'!$B$2:$AO$3962,6,FALSE)=0,"TBC",VLOOKUP($B178,'PNF Data'!$B$2:$AO$3962,6,FALSE)),"")</f>
        <v>TBC</v>
      </c>
      <c r="I178" s="26">
        <f>IFERROR(VLOOKUP($B178,'PNF Data'!$B$2:$AO$3962,7,FALSE),"")</f>
        <v>4000000</v>
      </c>
      <c r="J178" s="27" t="str">
        <f>IF(U178="10. Contract management",I178,"TBC")</f>
        <v>TBC</v>
      </c>
      <c r="K178" s="98">
        <v>0</v>
      </c>
      <c r="L178" s="93" t="str">
        <f t="shared" si="19"/>
        <v>TBC</v>
      </c>
      <c r="M178" s="93" t="str">
        <f t="shared" si="20"/>
        <v>TBC</v>
      </c>
      <c r="N178" s="63">
        <v>45670</v>
      </c>
      <c r="O178" s="93" t="str">
        <f t="shared" si="22"/>
        <v>TBC</v>
      </c>
      <c r="P178" s="11" t="str">
        <f>IFERROR(IF(VLOOKUP($B178,'PNF Data'!$B$2:$AO$3962,11,FALSE)=0,"TBC",VLOOKUP($B178,'PNF Data'!$B$2:$AO$3962,11,FALSE)),"")</f>
        <v>TBC</v>
      </c>
      <c r="Q178" s="16"/>
      <c r="R178" s="16" t="str">
        <f>IFERROR(IF(VLOOKUP($B178,'PNF Data'!$B$2:$AO$3962,13,FALSE)=0,"TBC",VLOOKUP($B178,'PNF Data'!$B$2:$AO$3962,13,FALSE)),"")</f>
        <v>TBC</v>
      </c>
      <c r="S178" s="16" t="str">
        <f>IFERROR(IF(VLOOKUP($B178,'PNF Data'!$B$2:$AO$3962,14,FALSE)=0,"TBC",VLOOKUP($B178,'PNF Data'!$B$2:$AO$3962,14,FALSE)),"")</f>
        <v>TBC</v>
      </c>
      <c r="T178" s="16" t="str">
        <f>IFERROR(IF(VLOOKUP($B178,'PNF Data'!$B$2:$AO$3962,15,FALSE)=0,"TBC",VLOOKUP($B178,'PNF Data'!$B$2:$AO$3962,15,FALSE)),"")</f>
        <v>TBC</v>
      </c>
      <c r="U178" s="37" t="s">
        <v>324</v>
      </c>
    </row>
    <row r="179" spans="1:31" ht="93" customHeight="1" x14ac:dyDescent="0.25">
      <c r="A179" s="114" t="str">
        <f>IF(OR(H179="Direct Award","Framework - Direct Award"),"A","E")</f>
        <v>E</v>
      </c>
      <c r="B179" s="16">
        <v>21101</v>
      </c>
      <c r="C179" s="16" t="s">
        <v>88</v>
      </c>
      <c r="D179" s="38" t="s">
        <v>88</v>
      </c>
      <c r="E179" s="16" t="str">
        <f>IFERROR(VLOOKUP($B179,'PNF Data'!$B$2:$AO$3962,3,FALSE),"")</f>
        <v xml:space="preserve">PSL Repairs &amp; Maintenance </v>
      </c>
      <c r="F179" s="16" t="str">
        <f>IFERROR(VLOOKUP($B179,'PNF Data'!$B$2:$AO$3962,16,FALSE),"")</f>
        <v>Buildings and works</v>
      </c>
      <c r="G179" s="16" t="str">
        <f>IFERROR(VLOOKUP($B179,'PNF Data'!$B$2:$AO$3962,34,FALSE),"")</f>
        <v>Building products and maintenance services</v>
      </c>
      <c r="H179" s="16" t="str">
        <f>IFERROR(IF(VLOOKUP($B179,'PNF Data'!$B$2:$AO$3962,6,FALSE)=0,"TBC",VLOOKUP($B179,'PNF Data'!$B$2:$AO$3962,6,FALSE)),"")</f>
        <v>TBC</v>
      </c>
      <c r="I179" s="26">
        <f>IFERROR(VLOOKUP($B179,'PNF Data'!$B$2:$AO$3962,7,FALSE),"")</f>
        <v>250000</v>
      </c>
      <c r="J179" s="27" t="str">
        <f>IF(U179="10. Contract management",I179,"TBC")</f>
        <v>TBC</v>
      </c>
      <c r="K179" s="98">
        <v>0</v>
      </c>
      <c r="L179" s="93" t="str">
        <f t="shared" si="19"/>
        <v>TBC</v>
      </c>
      <c r="M179" s="93" t="str">
        <f t="shared" si="20"/>
        <v>TBC</v>
      </c>
      <c r="N179" s="11" t="s">
        <v>57</v>
      </c>
      <c r="O179" s="93" t="str">
        <f t="shared" si="22"/>
        <v>TBC</v>
      </c>
      <c r="P179" s="11" t="str">
        <f>IFERROR(IF(VLOOKUP($B179,'PNF Data'!$B$2:$AO$3962,11,FALSE)=0,"TBC",VLOOKUP($B179,'PNF Data'!$B$2:$AO$3962,11,FALSE)),"")</f>
        <v>TBC</v>
      </c>
      <c r="Q179" s="16"/>
      <c r="R179" s="16" t="str">
        <f>IFERROR(IF(VLOOKUP($B179,'PNF Data'!$B$2:$AO$3962,13,FALSE)=0,"TBC",VLOOKUP($B179,'PNF Data'!$B$2:$AO$3962,13,FALSE)),"")</f>
        <v>TBC</v>
      </c>
      <c r="S179" s="16" t="str">
        <f>IFERROR(IF(VLOOKUP($B179,'PNF Data'!$B$2:$AO$3962,14,FALSE)=0,"TBC",VLOOKUP($B179,'PNF Data'!$B$2:$AO$3962,14,FALSE)),"")</f>
        <v>TBC</v>
      </c>
      <c r="T179" s="16" t="str">
        <f>IFERROR(IF(VLOOKUP($B179,'PNF Data'!$B$2:$AO$3962,15,FALSE)=0,"TBC",VLOOKUP($B179,'PNF Data'!$B$2:$AO$3962,15,FALSE)),"")</f>
        <v>TBC</v>
      </c>
      <c r="U179" s="37" t="s">
        <v>404</v>
      </c>
    </row>
    <row r="180" spans="1:31" ht="32.1" customHeight="1" x14ac:dyDescent="0.25">
      <c r="A180" s="114" t="s">
        <v>30</v>
      </c>
      <c r="B180" s="16">
        <v>21112</v>
      </c>
      <c r="C180" s="16" t="str">
        <f>IFERROR(VLOOKUP($B180,'PNF Data'!$B$2:$AO$3962,19),"")</f>
        <v>Customers, IT and digital</v>
      </c>
      <c r="D180" s="38" t="str">
        <f>_xlfn.IFNA(VLOOKUP(C180,Key!B$3:E$25,4,FALSE),"")</f>
        <v>Resources</v>
      </c>
      <c r="E180" s="16" t="s">
        <v>583</v>
      </c>
      <c r="F180" s="16" t="str">
        <f>IFERROR(VLOOKUP($B180,'PNF Data'!$B$2:$AO$3962,16,FALSE),"")</f>
        <v>IT and Documents</v>
      </c>
      <c r="G180" s="16" t="str">
        <f>IFERROR(VLOOKUP($B180,'PNF Data'!$B$2:$AO$3962,34,FALSE),"")</f>
        <v>Technology products and services, including CCTV products and maintenance</v>
      </c>
      <c r="H180" s="16" t="str">
        <f>IFERROR(IF(VLOOKUP($B180,'PNF Data'!$B$2:$AO$3962,6,FALSE)=0,"TBC",VLOOKUP($B180,'PNF Data'!$B$2:$AO$3962,6,FALSE)),"")</f>
        <v>Framework - Direct award</v>
      </c>
      <c r="I180" s="26">
        <f>IFERROR(VLOOKUP($B180,'PNF Data'!$B$2:$AO$3962,7,FALSE),"")</f>
        <v>60000</v>
      </c>
      <c r="J180" s="27">
        <v>62725</v>
      </c>
      <c r="K180" s="98">
        <v>0</v>
      </c>
      <c r="L180" s="93" t="str">
        <f t="shared" si="19"/>
        <v>N/A</v>
      </c>
      <c r="M180" s="93" t="str">
        <f t="shared" si="20"/>
        <v>a</v>
      </c>
      <c r="N180" s="11">
        <v>45471</v>
      </c>
      <c r="O180" s="93" t="str">
        <f t="shared" si="22"/>
        <v>a</v>
      </c>
      <c r="P180" s="11">
        <v>48026</v>
      </c>
      <c r="Q180" s="16"/>
      <c r="R180" s="16" t="s">
        <v>584</v>
      </c>
      <c r="S180" s="16" t="s">
        <v>40</v>
      </c>
      <c r="T180" s="16" t="s">
        <v>585</v>
      </c>
      <c r="U180" s="37" t="s">
        <v>58</v>
      </c>
    </row>
    <row r="181" spans="1:31" ht="32.1" customHeight="1" x14ac:dyDescent="0.25">
      <c r="A181" s="114" t="s">
        <v>30</v>
      </c>
      <c r="B181" s="16">
        <v>21148</v>
      </c>
      <c r="C181" s="16" t="s">
        <v>100</v>
      </c>
      <c r="D181" s="38" t="str">
        <f>_xlfn.IFNA(VLOOKUP(C181,Key!B$3:E$25,4,FALSE),"")</f>
        <v>Communities and housing</v>
      </c>
      <c r="E181" s="16" t="str">
        <f>IFERROR(VLOOKUP($B181,'PNF Data'!$B$2:$AO$3962,3,FALSE),"")</f>
        <v>Housemark subscription</v>
      </c>
      <c r="F181" s="16" t="str">
        <f>IFERROR(VLOOKUP($B181,'PNF Data'!$B$2:$AO$3962,16,FALSE),"")</f>
        <v>People and Professional Services</v>
      </c>
      <c r="G181" s="16" t="str">
        <f>IFERROR(VLOOKUP($B181,'PNF Data'!$B$2:$AO$3962,34,FALSE),"")</f>
        <v>Consultancy/professional services</v>
      </c>
      <c r="H181" s="16" t="str">
        <f>IFERROR(IF(VLOOKUP($B181,'PNF Data'!$B$2:$AO$3962,6,FALSE)=0,"TBC",VLOOKUP($B181,'PNF Data'!$B$2:$AO$3962,6,FALSE)),"")</f>
        <v>Direct award</v>
      </c>
      <c r="I181" s="26">
        <f>IFERROR(VLOOKUP($B181,'PNF Data'!$B$2:$AO$3962,7,FALSE),"")</f>
        <v>19955</v>
      </c>
      <c r="J181" s="27">
        <f>IFERROR(IF(U181="10. Contract Management",I181),"")</f>
        <v>19955</v>
      </c>
      <c r="K181" s="98">
        <v>0</v>
      </c>
      <c r="L181" s="93" t="str">
        <f t="shared" si="19"/>
        <v>N/A</v>
      </c>
      <c r="M181" s="93" t="str">
        <f t="shared" si="20"/>
        <v>a</v>
      </c>
      <c r="N181" s="11">
        <f>IFERROR(VLOOKUP($B181,'PNF Data'!$B$2:$AO$3962,10,FALSE),"")</f>
        <v>45505</v>
      </c>
      <c r="O181" s="93" t="str">
        <f t="shared" si="22"/>
        <v>a</v>
      </c>
      <c r="P181" s="11">
        <f>IFERROR(IF(VLOOKUP($B181,'PNF Data'!$B$2:$AO$3962,11,FALSE)=0,"TBC",VLOOKUP($B181,'PNF Data'!$B$2:$AO$3962,11,FALSE)),"")</f>
        <v>45869</v>
      </c>
      <c r="Q181" s="16"/>
      <c r="R181" s="16" t="str">
        <f>IFERROR(IF(VLOOKUP($B181,'PNF Data'!$B$2:$AO$3962,13,FALSE)=0,"TBC",VLOOKUP($B181,'PNF Data'!$B$2:$AO$3962,13,FALSE)),"")</f>
        <v>Housemark Ltd</v>
      </c>
      <c r="S181" s="16" t="str">
        <f>IFERROR(IF(VLOOKUP($B181,'PNF Data'!$B$2:$AO$3962,14,FALSE)=0,"TBC",VLOOKUP($B181,'PNF Data'!$B$2:$AO$3962,14,FALSE)),"")</f>
        <v>Small or medium sized enterprise</v>
      </c>
      <c r="T181" s="16">
        <f>IFERROR(IF(VLOOKUP($B181,'PNF Data'!$B$2:$AO$3962,15,FALSE)=0,"TBC",VLOOKUP($B181,'PNF Data'!$B$2:$AO$3962,15,FALSE)),"")</f>
        <v>3822761</v>
      </c>
      <c r="U181" s="37" t="str">
        <f>IFERROR(VLOOKUP($B181,'PNF Data'!$B$2:$AO$3962,5,FALSE),"")</f>
        <v>10. Contract management</v>
      </c>
    </row>
    <row r="182" spans="1:31" ht="32.1" customHeight="1" x14ac:dyDescent="0.25">
      <c r="A182" s="114" t="s">
        <v>30</v>
      </c>
      <c r="B182" s="16">
        <v>21167</v>
      </c>
      <c r="C182" s="16" t="str">
        <f>IFERROR(VLOOKUP($B182,'PNF Data'!$B$2:$AO$3962,19),"")</f>
        <v>Strategy, engagement and culture</v>
      </c>
      <c r="D182" s="38" t="str">
        <f>_xlfn.IFNA(VLOOKUP(C182,Key!B$3:E$25,4,FALSE),"")</f>
        <v>Communities and housing</v>
      </c>
      <c r="E182" s="16" t="str">
        <f>IFERROR(VLOOKUP($B182,'PNF Data'!$B$2:$AO$3962,3,FALSE),"")</f>
        <v>PM for SHDF w2.2</v>
      </c>
      <c r="F182" s="16" t="str">
        <f>IFERROR(VLOOKUP($B182,'PNF Data'!$B$2:$AO$3962,16,FALSE),"")</f>
        <v>Energy</v>
      </c>
      <c r="G182" s="16" t="str">
        <f>IFERROR(VLOOKUP($B182,'PNF Data'!$B$2:$AO$3962,34,FALSE),"")</f>
        <v>Renewable energy</v>
      </c>
      <c r="H182" s="16" t="str">
        <f>IFERROR(IF(VLOOKUP($B182,'PNF Data'!$B$2:$AO$3962,6,FALSE)=0,"TBC",VLOOKUP($B182,'PNF Data'!$B$2:$AO$3962,6,FALSE)),"")</f>
        <v>Exemption - Direct award</v>
      </c>
      <c r="I182" s="26">
        <f>IFERROR(VLOOKUP($B182,'PNF Data'!$B$2:$AO$3962,7,FALSE),"")</f>
        <v>60000</v>
      </c>
      <c r="J182" s="27">
        <f>IFERROR(IF(U182="10. Contract Management",I182),"")</f>
        <v>60000</v>
      </c>
      <c r="K182" s="98">
        <v>0</v>
      </c>
      <c r="L182" s="93" t="str">
        <f t="shared" si="19"/>
        <v>N/A</v>
      </c>
      <c r="M182" s="93" t="str">
        <f t="shared" si="20"/>
        <v>a</v>
      </c>
      <c r="N182" s="11">
        <f>IFERROR(VLOOKUP($B182,'PNF Data'!$B$2:$AO$3962,10,FALSE),"")</f>
        <v>45492</v>
      </c>
      <c r="O182" s="93" t="str">
        <f t="shared" si="22"/>
        <v>a</v>
      </c>
      <c r="P182" s="11">
        <f>IFERROR(IF(VLOOKUP($B182,'PNF Data'!$B$2:$AO$3962,11,FALSE)=0,"TBC",VLOOKUP($B182,'PNF Data'!$B$2:$AO$3962,11,FALSE)),"")</f>
        <v>46112</v>
      </c>
      <c r="Q182" s="16"/>
      <c r="R182" s="16" t="str">
        <f>IFERROR(IF(VLOOKUP($B182,'PNF Data'!$B$2:$AO$3962,13,FALSE)=0,"TBC",VLOOKUP($B182,'PNF Data'!$B$2:$AO$3962,13,FALSE)),"")</f>
        <v>PR Consultation Ltd</v>
      </c>
      <c r="S182" s="16" t="str">
        <f>IFERROR(IF(VLOOKUP($B182,'PNF Data'!$B$2:$AO$3962,14,FALSE)=0,"TBC",VLOOKUP($B182,'PNF Data'!$B$2:$AO$3962,14,FALSE)),"")</f>
        <v>Small or medium sized enterprise</v>
      </c>
      <c r="T182" s="16">
        <f>IFERROR(IF(VLOOKUP($B182,'PNF Data'!$B$2:$AO$3962,15,FALSE)=0,"TBC",VLOOKUP($B182,'PNF Data'!$B$2:$AO$3962,15,FALSE)),"")</f>
        <v>11876632</v>
      </c>
      <c r="U182" s="37" t="str">
        <f>IFERROR(VLOOKUP($B182,'PNF Data'!$B$2:$AO$3962,5,FALSE),"")</f>
        <v>10. Contract management</v>
      </c>
    </row>
    <row r="183" spans="1:31" s="1" customFormat="1" ht="24" x14ac:dyDescent="0.25">
      <c r="A183" s="114" t="s">
        <v>30</v>
      </c>
      <c r="B183" s="16">
        <v>21175</v>
      </c>
      <c r="C183" s="16" t="str">
        <f>IFERROR(VLOOKUP($B183,'PNF Data'!$B$2:$AO$3962,19),"")</f>
        <v>Environment services</v>
      </c>
      <c r="D183" s="38" t="str">
        <f>_xlfn.IFNA(VLOOKUP(C183,Key!B$3:E$25,4,FALSE),"")</f>
        <v>Development and city services</v>
      </c>
      <c r="E183" s="16" t="str">
        <f>IFERROR(VLOOKUP($B183,'PNF Data'!$B$2:$AO$3962,3,FALSE),"")</f>
        <v>Multistorey and surface car park gritting</v>
      </c>
      <c r="F183" s="16" t="str">
        <f>IFERROR(VLOOKUP($B183,'PNF Data'!$B$2:$AO$3962,16,FALSE),"")</f>
        <v>Fleet and highways</v>
      </c>
      <c r="G183" s="16" t="str">
        <f>IFERROR(VLOOKUP($B183,'PNF Data'!$B$2:$AO$3962,34,FALSE),"")</f>
        <v>Parking management</v>
      </c>
      <c r="H183" s="16" t="str">
        <f>IFERROR(IF(VLOOKUP($B183,'PNF Data'!$B$2:$AO$3962,6,FALSE)=0,"TBC",VLOOKUP($B183,'PNF Data'!$B$2:$AO$3962,6,FALSE)),"")</f>
        <v>Direct award</v>
      </c>
      <c r="I183" s="26">
        <f>IFERROR(VLOOKUP($B183,'PNF Data'!$B$2:$AO$3962,7,FALSE),"")</f>
        <v>24000</v>
      </c>
      <c r="J183" s="27">
        <f>IFERROR(IF(U183="10. Contract Management",I183),"")</f>
        <v>24000</v>
      </c>
      <c r="K183" s="98">
        <v>0</v>
      </c>
      <c r="L183" s="93" t="str">
        <f t="shared" si="19"/>
        <v>N/A</v>
      </c>
      <c r="M183" s="93" t="str">
        <f t="shared" si="20"/>
        <v>a</v>
      </c>
      <c r="N183" s="11">
        <f>IFERROR(VLOOKUP($B183,'PNF Data'!$B$2:$AO$3962,10,FALSE),"")</f>
        <v>45586</v>
      </c>
      <c r="O183" s="93" t="str">
        <f t="shared" si="22"/>
        <v>a</v>
      </c>
      <c r="P183" s="11">
        <v>47074</v>
      </c>
      <c r="Q183" s="16"/>
      <c r="R183" s="16" t="str">
        <f>IFERROR(IF(VLOOKUP($B183,'PNF Data'!$B$2:$AO$3962,13,FALSE)=0,"TBC",VLOOKUP($B183,'PNF Data'!$B$2:$AO$3962,13,FALSE)),"")</f>
        <v>Ground Control Limited</v>
      </c>
      <c r="S183" s="16" t="str">
        <f>IFERROR(IF(VLOOKUP($B183,'PNF Data'!$B$2:$AO$3962,14,FALSE)=0,"TBC",VLOOKUP($B183,'PNF Data'!$B$2:$AO$3962,14,FALSE)),"")</f>
        <v>Large or multi-national enterprise</v>
      </c>
      <c r="T183" s="16">
        <f>IFERROR(IF(VLOOKUP($B183,'PNF Data'!$B$2:$AO$3962,15,FALSE)=0,"TBC",VLOOKUP($B183,'PNF Data'!$B$2:$AO$3962,15,FALSE)),"")</f>
        <v>1795094</v>
      </c>
      <c r="U183" s="37" t="str">
        <f>IFERROR(VLOOKUP($B183,'PNF Data'!$B$2:$AO$3962,5,FALSE),"")</f>
        <v>10. Contract management</v>
      </c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</row>
    <row r="184" spans="1:31" ht="32.1" customHeight="1" x14ac:dyDescent="0.25">
      <c r="A184" s="114" t="s">
        <v>30</v>
      </c>
      <c r="B184" s="16">
        <v>21178</v>
      </c>
      <c r="C184" s="16" t="s">
        <v>100</v>
      </c>
      <c r="D184" s="38" t="str">
        <f>_xlfn.IFNA(VLOOKUP(C184,Key!B$3:E$25,4,FALSE),"")</f>
        <v>Communities and housing</v>
      </c>
      <c r="E184" s="16" t="str">
        <f>IFERROR(VLOOKUP($B184,'PNF Data'!$B$2:$AO$3962,3,FALSE),"")</f>
        <v xml:space="preserve">Winter Gritting - Sheltered Housing </v>
      </c>
      <c r="F184" s="16" t="str">
        <f>IFERROR(VLOOKUP($B184,'PNF Data'!$B$2:$AO$3962,16,FALSE),"")</f>
        <v>Waste and environment</v>
      </c>
      <c r="G184" s="16" t="str">
        <f>IFERROR(VLOOKUP($B184,'PNF Data'!$B$2:$AO$3962,34,FALSE),"")</f>
        <v>Horticultural, garden and grounds supplies and services</v>
      </c>
      <c r="H184" s="16" t="str">
        <f>IFERROR(IF(VLOOKUP($B184,'PNF Data'!$B$2:$AO$3962,6,FALSE)=0,"TBC",VLOOKUP($B184,'PNF Data'!$B$2:$AO$3962,6,FALSE)),"")</f>
        <v>Other</v>
      </c>
      <c r="I184" s="26">
        <v>60000</v>
      </c>
      <c r="J184" s="27">
        <f>IFERROR(IF(U184="10. Contract Management",I184),"")</f>
        <v>60000</v>
      </c>
      <c r="K184" s="98">
        <v>0</v>
      </c>
      <c r="L184" s="93" t="str">
        <f t="shared" si="19"/>
        <v>N/A</v>
      </c>
      <c r="M184" s="93" t="str">
        <f t="shared" si="20"/>
        <v>a</v>
      </c>
      <c r="N184" s="11">
        <f>IFERROR(VLOOKUP($B184,'PNF Data'!$B$2:$AO$3962,10,FALSE),"")</f>
        <v>45383</v>
      </c>
      <c r="O184" s="93" t="str">
        <f t="shared" si="22"/>
        <v>a</v>
      </c>
      <c r="P184" s="11">
        <v>46142</v>
      </c>
      <c r="Q184" s="16"/>
      <c r="R184" s="16" t="str">
        <f>IFERROR(IF(VLOOKUP($B184,'PNF Data'!$B$2:$AO$3962,13,FALSE)=0,"TBC",VLOOKUP($B184,'PNF Data'!$B$2:$AO$3962,13,FALSE)),"")</f>
        <v xml:space="preserve">Ground Control </v>
      </c>
      <c r="S184" s="16" t="str">
        <f>IFERROR(IF(VLOOKUP($B184,'PNF Data'!$B$2:$AO$3962,14,FALSE)=0,"TBC",VLOOKUP($B184,'PNF Data'!$B$2:$AO$3962,14,FALSE)),"")</f>
        <v>Small or medium sized enterprise</v>
      </c>
      <c r="T184" s="16" t="str">
        <f>IFERROR(IF(VLOOKUP($B184,'PNF Data'!$B$2:$AO$3962,15,FALSE)=0,"TBC",VLOOKUP($B184,'PNF Data'!$B$2:$AO$3962,15,FALSE)),"")</f>
        <v>N/A</v>
      </c>
      <c r="U184" s="37" t="str">
        <f>IFERROR(VLOOKUP($B184,'PNF Data'!$B$2:$AO$3962,5,FALSE),"")</f>
        <v>10. Contract management</v>
      </c>
    </row>
    <row r="185" spans="1:31" ht="32.1" customHeight="1" x14ac:dyDescent="0.25">
      <c r="A185" s="114" t="s">
        <v>30</v>
      </c>
      <c r="B185" s="16">
        <v>21182</v>
      </c>
      <c r="C185" s="16" t="s">
        <v>87</v>
      </c>
      <c r="D185" s="38" t="s">
        <v>88</v>
      </c>
      <c r="E185" s="16" t="str">
        <f>IFERROR(VLOOKUP($B185,'PNF Data'!$B$2:$AO$3962,3,FALSE),"")</f>
        <v>Consultancy/Professional services (Domestic compliance project)</v>
      </c>
      <c r="F185" s="16" t="str">
        <f>IFERROR(VLOOKUP($B185,'PNF Data'!$B$2:$AO$3962,16,FALSE),"")</f>
        <v>People and Professional Services</v>
      </c>
      <c r="G185" s="16" t="str">
        <f>IFERROR(VLOOKUP($B185,'PNF Data'!$B$2:$AO$3962,34,FALSE),"")</f>
        <v>Consultancy/professional services</v>
      </c>
      <c r="H185" s="16" t="str">
        <f>IFERROR(IF(VLOOKUP($B185,'PNF Data'!$B$2:$AO$3962,6,FALSE)=0,"TBC",VLOOKUP($B185,'PNF Data'!$B$2:$AO$3962,6,FALSE)),"")</f>
        <v>Exemption - Direct award</v>
      </c>
      <c r="I185" s="26">
        <f>IFERROR(VLOOKUP($B185,'PNF Data'!$B$2:$AO$3962,7,FALSE),"")</f>
        <v>51500</v>
      </c>
      <c r="J185" s="27">
        <f>IFERROR(IF(U185="10. Contract Management",I185),"")</f>
        <v>51500</v>
      </c>
      <c r="K185" s="98">
        <v>0</v>
      </c>
      <c r="L185" s="93" t="str">
        <f t="shared" si="19"/>
        <v>N/A</v>
      </c>
      <c r="M185" s="93" t="str">
        <f t="shared" si="20"/>
        <v>a</v>
      </c>
      <c r="N185" s="11">
        <f>IFERROR(VLOOKUP($B185,'PNF Data'!$B$2:$AO$3962,10,FALSE),"")</f>
        <v>45490</v>
      </c>
      <c r="O185" s="93" t="str">
        <f t="shared" si="22"/>
        <v>a</v>
      </c>
      <c r="P185" s="11">
        <v>45991</v>
      </c>
      <c r="Q185" s="16"/>
      <c r="R185" s="16" t="str">
        <f>IFERROR(IF(VLOOKUP($B185,'PNF Data'!$B$2:$AO$3962,13,FALSE)=0,"TBC",VLOOKUP($B185,'PNF Data'!$B$2:$AO$3962,13,FALSE)),"")</f>
        <v>Echelon Consultancy Ltd</v>
      </c>
      <c r="S185" s="16" t="str">
        <f>IFERROR(IF(VLOOKUP($B185,'PNF Data'!$B$2:$AO$3962,14,FALSE)=0,"TBC",VLOOKUP($B185,'PNF Data'!$B$2:$AO$3962,14,FALSE)),"")</f>
        <v>Small or medium sized enterprise</v>
      </c>
      <c r="T185" s="16">
        <f>IFERROR(IF(VLOOKUP($B185,'PNF Data'!$B$2:$AO$3962,15,FALSE)=0,"TBC",VLOOKUP($B185,'PNF Data'!$B$2:$AO$3962,15,FALSE)),"")</f>
        <v>5345282</v>
      </c>
      <c r="U185" s="37" t="str">
        <f>IFERROR(VLOOKUP($B185,'PNF Data'!$B$2:$AO$3962,5,FALSE),"")</f>
        <v>10. Contract management</v>
      </c>
    </row>
    <row r="186" spans="1:31" ht="32.1" customHeight="1" x14ac:dyDescent="0.25">
      <c r="A186" s="114" t="s">
        <v>92</v>
      </c>
      <c r="B186" s="16">
        <v>21183</v>
      </c>
      <c r="C186" s="16" t="s">
        <v>87</v>
      </c>
      <c r="D186" s="38" t="s">
        <v>88</v>
      </c>
      <c r="E186" s="16" t="s">
        <v>586</v>
      </c>
      <c r="F186" s="16" t="str">
        <f>IFERROR(VLOOKUP($B186,'PNF Data'!$B$2:$AO$3962,16,FALSE),"")</f>
        <v>Buildings and works</v>
      </c>
      <c r="G186" s="16" t="str">
        <f>IFERROR(VLOOKUP($B186,'PNF Data'!$B$2:$AO$3962,34,FALSE),"")</f>
        <v>Heating and meter installation, testing and maintenance</v>
      </c>
      <c r="H186" s="16" t="s">
        <v>57</v>
      </c>
      <c r="I186" s="26">
        <v>20000000</v>
      </c>
      <c r="J186" s="27" t="str">
        <f>IF(U186="10. Contract management",I186,"TBC")</f>
        <v>TBC</v>
      </c>
      <c r="K186" s="98">
        <v>0</v>
      </c>
      <c r="L186" s="93" t="str">
        <f t="shared" si="19"/>
        <v>TBC</v>
      </c>
      <c r="M186" s="93" t="str">
        <f t="shared" si="20"/>
        <v>TBC</v>
      </c>
      <c r="N186" s="11">
        <v>46113</v>
      </c>
      <c r="O186" s="93" t="s">
        <v>97</v>
      </c>
      <c r="P186" s="11" t="str">
        <f>IFERROR(IF(VLOOKUP($B186,'PNF Data'!$B$2:$AO$3962,11,FALSE)=0,"TBC",VLOOKUP($B186,'PNF Data'!$B$2:$AO$3962,11,FALSE)),"")</f>
        <v>TBC</v>
      </c>
      <c r="Q186" s="16"/>
      <c r="R186" s="16" t="str">
        <f>IFERROR(IF(VLOOKUP($B186,'PNF Data'!$B$2:$AO$3962,13,FALSE)=0,"TBC",VLOOKUP($B186,'PNF Data'!$B$2:$AO$3962,13,FALSE)),"")</f>
        <v>TBC</v>
      </c>
      <c r="S186" s="16" t="str">
        <f>IFERROR(IF(VLOOKUP($B186,'PNF Data'!$B$2:$AO$3962,14,FALSE)=0,"TBC",VLOOKUP($B186,'PNF Data'!$B$2:$AO$3962,14,FALSE)),"")</f>
        <v>TBC</v>
      </c>
      <c r="T186" s="16" t="str">
        <f>IFERROR(IF(VLOOKUP($B186,'PNF Data'!$B$2:$AO$3962,15,FALSE)=0,"TBC",VLOOKUP($B186,'PNF Data'!$B$2:$AO$3962,15,FALSE)),"")</f>
        <v>TBC</v>
      </c>
      <c r="U186" s="37" t="s">
        <v>144</v>
      </c>
    </row>
    <row r="187" spans="1:31" ht="32.1" customHeight="1" x14ac:dyDescent="0.25">
      <c r="A187" s="114" t="s">
        <v>30</v>
      </c>
      <c r="B187" s="16">
        <v>20640</v>
      </c>
      <c r="C187" s="16" t="s">
        <v>301</v>
      </c>
      <c r="D187" s="38" t="str">
        <f>_xlfn.IFNA(VLOOKUP(C187,Key!B$3:E$25,4,FALSE),"")</f>
        <v>Resources</v>
      </c>
      <c r="E187" s="16" t="s">
        <v>587</v>
      </c>
      <c r="F187" s="16" t="s">
        <v>35</v>
      </c>
      <c r="G187" s="16" t="s">
        <v>127</v>
      </c>
      <c r="H187" s="16" t="s">
        <v>106</v>
      </c>
      <c r="I187" s="26">
        <v>120000</v>
      </c>
      <c r="J187" s="27">
        <v>120000</v>
      </c>
      <c r="K187" s="98">
        <v>0</v>
      </c>
      <c r="L187" s="93" t="str">
        <f t="shared" si="19"/>
        <v>N/A</v>
      </c>
      <c r="M187" s="93" t="str">
        <f t="shared" si="20"/>
        <v>a</v>
      </c>
      <c r="N187" s="11">
        <v>45292</v>
      </c>
      <c r="O187" s="93" t="s">
        <v>97</v>
      </c>
      <c r="P187" s="11">
        <v>46022</v>
      </c>
      <c r="Q187" s="11"/>
      <c r="R187" s="16" t="s">
        <v>588</v>
      </c>
      <c r="S187" s="16" t="s">
        <v>114</v>
      </c>
      <c r="T187" s="32" t="s">
        <v>589</v>
      </c>
      <c r="U187" s="37" t="s">
        <v>58</v>
      </c>
    </row>
    <row r="188" spans="1:31" ht="32.1" customHeight="1" x14ac:dyDescent="0.2">
      <c r="A188" s="114" t="s">
        <v>30</v>
      </c>
      <c r="B188" s="13">
        <v>20709</v>
      </c>
      <c r="C188" s="16" t="s">
        <v>79</v>
      </c>
      <c r="D188" s="38" t="s">
        <v>33</v>
      </c>
      <c r="E188" s="16" t="s">
        <v>590</v>
      </c>
      <c r="F188" s="16" t="s">
        <v>35</v>
      </c>
      <c r="G188" s="16" t="s">
        <v>355</v>
      </c>
      <c r="H188" s="16" t="s">
        <v>112</v>
      </c>
      <c r="I188" s="26">
        <v>110000</v>
      </c>
      <c r="J188" s="27">
        <v>120000</v>
      </c>
      <c r="K188" s="98">
        <v>0</v>
      </c>
      <c r="L188" s="93" t="str">
        <f t="shared" si="19"/>
        <v>N/A</v>
      </c>
      <c r="M188" s="93" t="str">
        <f t="shared" si="20"/>
        <v>a</v>
      </c>
      <c r="N188" s="11">
        <v>45383</v>
      </c>
      <c r="O188" s="93" t="str">
        <f t="shared" ref="O188:O195" si="23">IF(A188="A","a",IF(A188="E","TBC"))</f>
        <v>a</v>
      </c>
      <c r="P188" s="11">
        <v>46112</v>
      </c>
      <c r="Q188" s="11"/>
      <c r="R188" s="90" t="s">
        <v>591</v>
      </c>
      <c r="S188" s="16" t="s">
        <v>40</v>
      </c>
      <c r="T188" s="90" t="s">
        <v>573</v>
      </c>
      <c r="U188" s="37" t="s">
        <v>58</v>
      </c>
    </row>
    <row r="189" spans="1:31" ht="32.1" customHeight="1" x14ac:dyDescent="0.2">
      <c r="A189" s="114" t="s">
        <v>30</v>
      </c>
      <c r="B189" s="13">
        <v>20756</v>
      </c>
      <c r="C189" s="22" t="s">
        <v>301</v>
      </c>
      <c r="D189" s="38" t="str">
        <f>_xlfn.IFNA(VLOOKUP(C189,Key!B$3:E$25,4,FALSE),"")</f>
        <v>Resources</v>
      </c>
      <c r="E189" s="16" t="s">
        <v>592</v>
      </c>
      <c r="F189" s="16" t="s">
        <v>35</v>
      </c>
      <c r="G189" s="16" t="s">
        <v>127</v>
      </c>
      <c r="H189" s="16" t="s">
        <v>106</v>
      </c>
      <c r="I189" s="26">
        <v>500000</v>
      </c>
      <c r="J189" s="26">
        <v>500000</v>
      </c>
      <c r="K189" s="98">
        <v>0</v>
      </c>
      <c r="L189" s="63">
        <v>45483</v>
      </c>
      <c r="M189" s="93" t="s">
        <v>38</v>
      </c>
      <c r="N189" s="11">
        <v>45566</v>
      </c>
      <c r="O189" s="93" t="str">
        <f t="shared" si="23"/>
        <v>a</v>
      </c>
      <c r="P189" s="11">
        <v>46295</v>
      </c>
      <c r="Q189" s="11"/>
      <c r="R189" s="16" t="s">
        <v>593</v>
      </c>
      <c r="S189" s="16" t="s">
        <v>594</v>
      </c>
      <c r="T189" s="69" t="s">
        <v>595</v>
      </c>
      <c r="U189" s="37" t="s">
        <v>58</v>
      </c>
      <c r="V189" s="21" t="e">
        <f>VLOOKUP(#REF!,Key!A$197:B$202,2,FALSE)</f>
        <v>#REF!</v>
      </c>
    </row>
    <row r="190" spans="1:31" ht="48" customHeight="1" x14ac:dyDescent="0.25">
      <c r="A190" s="137" t="s">
        <v>30</v>
      </c>
      <c r="B190" s="19">
        <v>21194</v>
      </c>
      <c r="C190" s="19" t="s">
        <v>182</v>
      </c>
      <c r="D190" s="39" t="str">
        <f>_xlfn.IFNA(VLOOKUP(C190,Key!B$3:E$25,4,FALSE),"")</f>
        <v>Development and city services</v>
      </c>
      <c r="E190" s="19" t="s">
        <v>596</v>
      </c>
      <c r="F190" s="19" t="str">
        <f>IFERROR(VLOOKUP($B190,'PNF Data'!$B$2:$AO$3962,16,FALSE),"")</f>
        <v>People and Professional Services</v>
      </c>
      <c r="G190" s="19" t="str">
        <f>IFERROR(VLOOKUP($B190,'PNF Data'!$B$2:$AO$3962,34,FALSE),"")</f>
        <v>Legal / audit</v>
      </c>
      <c r="H190" s="19" t="s">
        <v>112</v>
      </c>
      <c r="I190" s="28">
        <f>IFERROR(VLOOKUP($B190,'PNF Data'!$B$2:$AO$3962,7,FALSE),"")</f>
        <v>12500</v>
      </c>
      <c r="J190" s="29">
        <v>42500</v>
      </c>
      <c r="K190" s="98">
        <v>0</v>
      </c>
      <c r="L190" s="93" t="str">
        <f t="shared" ref="L190:L224" si="24">IF(A190="A","N/A",IF(A190="E","TBC"))</f>
        <v>N/A</v>
      </c>
      <c r="M190" s="93" t="str">
        <f t="shared" ref="M190:M210" si="25">IF(A190="A","a",IF(A190="E","TBC"))</f>
        <v>a</v>
      </c>
      <c r="N190" s="30">
        <f>IFERROR(VLOOKUP($B190,'PNF Data'!$B$2:$AO$3962,10,FALSE),"")</f>
        <v>45504</v>
      </c>
      <c r="O190" s="93" t="str">
        <f t="shared" si="23"/>
        <v>a</v>
      </c>
      <c r="P190" s="30">
        <f>IFERROR(IF(VLOOKUP($B190,'PNF Data'!$B$2:$AO$3962,11,FALSE)=0,"TBC",VLOOKUP($B190,'PNF Data'!$B$2:$AO$3962,11,FALSE)),"")</f>
        <v>46234</v>
      </c>
      <c r="Q190" s="19"/>
      <c r="R190" s="19" t="str">
        <f>IFERROR(IF(VLOOKUP($B190,'PNF Data'!$B$2:$AO$3962,13,FALSE)=0,"TBC",VLOOKUP($B190,'PNF Data'!$B$2:$AO$3962,13,FALSE)),"")</f>
        <v>DEVONSHIRES SOLICITORS LLP</v>
      </c>
      <c r="S190" s="19" t="str">
        <f>IFERROR(IF(VLOOKUP($B190,'PNF Data'!$B$2:$AO$3962,14,FALSE)=0,"TBC",VLOOKUP($B190,'PNF Data'!$B$2:$AO$3962,14,FALSE)),"")</f>
        <v>Small or medium sized enterprise</v>
      </c>
      <c r="T190" s="19" t="str">
        <f>IFERROR(IF(VLOOKUP($B190,'PNF Data'!$B$2:$AO$3962,15,FALSE)=0,"TBC",VLOOKUP($B190,'PNF Data'!$B$2:$AO$3962,15,FALSE)),"")</f>
        <v>OC397401</v>
      </c>
      <c r="U190" s="142" t="str">
        <f>IFERROR(VLOOKUP($B190,'PNF Data'!$B$2:$AO$3962,5,FALSE),"")</f>
        <v>10. Contract management</v>
      </c>
      <c r="V190" s="105"/>
      <c r="W190" s="105"/>
    </row>
    <row r="191" spans="1:31" ht="36" customHeight="1" x14ac:dyDescent="0.25">
      <c r="A191" s="137" t="s">
        <v>30</v>
      </c>
      <c r="B191" s="19">
        <v>21196</v>
      </c>
      <c r="C191" s="19" t="str">
        <f>IFERROR(VLOOKUP($B191,'PNF Data'!$B$2:$AO$3962,19),"")</f>
        <v>Environment services</v>
      </c>
      <c r="D191" s="39" t="str">
        <f>_xlfn.IFNA(VLOOKUP(C191,Key!B$3:E$25,4,FALSE),"")</f>
        <v>Development and city services</v>
      </c>
      <c r="E191" s="19" t="str">
        <f>IFERROR(VLOOKUP($B191,'PNF Data'!$B$2:$AO$3962,3,FALSE),"")</f>
        <v xml:space="preserve">Contract Funerals </v>
      </c>
      <c r="F191" s="19" t="str">
        <f>IFERROR(VLOOKUP($B191,'PNF Data'!$B$2:$AO$3962,16,FALSE),"")</f>
        <v>Waste and environment</v>
      </c>
      <c r="G191" s="19" t="str">
        <f>IFERROR(VLOOKUP($B191,'PNF Data'!$B$2:$AO$3962,34,FALSE),"")</f>
        <v>Funeral</v>
      </c>
      <c r="H191" s="19" t="str">
        <f>IFERROR(IF(VLOOKUP($B191,'PNF Data'!$B$2:$AO$3962,6,FALSE)=0,"TBC",VLOOKUP($B191,'PNF Data'!$B$2:$AO$3962,6,FALSE)),"")</f>
        <v>Direct award</v>
      </c>
      <c r="I191" s="28">
        <f>IFERROR(VLOOKUP($B191,'PNF Data'!$B$2:$AO$3962,7,FALSE),"")</f>
        <v>24000</v>
      </c>
      <c r="J191" s="29">
        <f>IFERROR(IF(U191="10. Contract Management",I191),"")</f>
        <v>24000</v>
      </c>
      <c r="K191" s="98">
        <v>0</v>
      </c>
      <c r="L191" s="93" t="str">
        <f t="shared" si="24"/>
        <v>N/A</v>
      </c>
      <c r="M191" s="93" t="str">
        <f t="shared" si="25"/>
        <v>a</v>
      </c>
      <c r="N191" s="11">
        <f>IFERROR(VLOOKUP($B191,'PNF Data'!$B$2:$AO$3962,10,FALSE),"")</f>
        <v>45536</v>
      </c>
      <c r="O191" s="93" t="str">
        <f t="shared" si="23"/>
        <v>a</v>
      </c>
      <c r="P191" s="30">
        <f>IFERROR(IF(VLOOKUP($B191,'PNF Data'!$B$2:$AO$3962,11,FALSE)=0,"TBC",VLOOKUP($B191,'PNF Data'!$B$2:$AO$3962,11,FALSE)),"")</f>
        <v>45869</v>
      </c>
      <c r="Q191" s="19"/>
      <c r="R191" s="19" t="str">
        <f>IFERROR(IF(VLOOKUP($B191,'PNF Data'!$B$2:$AO$3962,13,FALSE)=0,"TBC",VLOOKUP($B191,'PNF Data'!$B$2:$AO$3962,13,FALSE)),"")</f>
        <v>East of England Coop Society Limited IP01099R</v>
      </c>
      <c r="S191" s="19" t="str">
        <f>IFERROR(IF(VLOOKUP($B191,'PNF Data'!$B$2:$AO$3962,14,FALSE)=0,"TBC",VLOOKUP($B191,'PNF Data'!$B$2:$AO$3962,14,FALSE)),"")</f>
        <v>Small or medium sized enterprise</v>
      </c>
      <c r="T191" s="19" t="str">
        <f>IFERROR(IF(VLOOKUP($B191,'PNF Data'!$B$2:$AO$3962,15,FALSE)=0,"TBC",VLOOKUP($B191,'PNF Data'!$B$2:$AO$3962,15,FALSE)),"")</f>
        <v>IP01099R</v>
      </c>
      <c r="U191" s="142" t="str">
        <f>IFERROR(VLOOKUP($B191,'PNF Data'!$B$2:$AO$3962,5,FALSE),"")</f>
        <v>10. Contract management</v>
      </c>
      <c r="V191" s="105"/>
      <c r="W191" s="105"/>
    </row>
    <row r="192" spans="1:31" ht="32.1" customHeight="1" x14ac:dyDescent="0.25">
      <c r="A192" s="114" t="s">
        <v>30</v>
      </c>
      <c r="B192" s="16">
        <v>21201</v>
      </c>
      <c r="C192" s="16" t="str">
        <f>IFERROR(VLOOKUP($B192,'PNF Data'!$B$2:$AO$3962,19),"")</f>
        <v>Customers, IT and digital</v>
      </c>
      <c r="D192" s="38" t="str">
        <f>_xlfn.IFNA(VLOOKUP(C192,Key!B$3:E$25,4,FALSE),"")</f>
        <v>Resources</v>
      </c>
      <c r="E192" s="16" t="str">
        <f>IFERROR(VLOOKUP($B192,'PNF Data'!$B$2:$AO$3962,3,FALSE),"")</f>
        <v>Replacement Mobile Phones and Tablets</v>
      </c>
      <c r="F192" s="16" t="str">
        <f>IFERROR(VLOOKUP($B192,'PNF Data'!$B$2:$AO$3962,16,FALSE),"")</f>
        <v>IT and Documents</v>
      </c>
      <c r="G192" s="16" t="str">
        <f>IFERROR(VLOOKUP($B192,'PNF Data'!$B$2:$AO$3962,34,FALSE),"")</f>
        <v>Technology products and services, including CCTV products and maintenance</v>
      </c>
      <c r="H192" s="16" t="str">
        <f>IFERROR(IF(VLOOKUP($B192,'PNF Data'!$B$2:$AO$3962,6,FALSE)=0,"TBC",VLOOKUP($B192,'PNF Data'!$B$2:$AO$3962,6,FALSE)),"")</f>
        <v>Quote process</v>
      </c>
      <c r="I192" s="26">
        <f>IFERROR(VLOOKUP($B192,'PNF Data'!$B$2:$AO$3962,7,FALSE),"")</f>
        <v>18090</v>
      </c>
      <c r="J192" s="27">
        <f>IFERROR(IF(U192="10. Contract Management",I192),"")</f>
        <v>18090</v>
      </c>
      <c r="K192" s="98">
        <v>0</v>
      </c>
      <c r="L192" s="93" t="str">
        <f t="shared" si="24"/>
        <v>N/A</v>
      </c>
      <c r="M192" s="93" t="str">
        <f t="shared" si="25"/>
        <v>a</v>
      </c>
      <c r="N192" s="11">
        <f>IFERROR(VLOOKUP($B192,'PNF Data'!$B$2:$AO$3962,10,FALSE),"")</f>
        <v>45509</v>
      </c>
      <c r="O192" s="93" t="str">
        <f t="shared" si="23"/>
        <v>a</v>
      </c>
      <c r="P192" s="11">
        <f>IFERROR(IF(VLOOKUP($B192,'PNF Data'!$B$2:$AO$3962,11,FALSE)=0,"TBC",VLOOKUP($B192,'PNF Data'!$B$2:$AO$3962,11,FALSE)),"")</f>
        <v>45877</v>
      </c>
      <c r="Q192" s="16"/>
      <c r="R192" s="16" t="str">
        <f>IFERROR(IF(VLOOKUP($B192,'PNF Data'!$B$2:$AO$3962,13,FALSE)=0,"TBC",VLOOKUP($B192,'PNF Data'!$B$2:$AO$3962,13,FALSE)),"")</f>
        <v>Millgate Limited</v>
      </c>
      <c r="S192" s="16" t="str">
        <f>IFERROR(IF(VLOOKUP($B192,'PNF Data'!$B$2:$AO$3962,14,FALSE)=0,"TBC",VLOOKUP($B192,'PNF Data'!$B$2:$AO$3962,14,FALSE)),"")</f>
        <v>Small or medium sized enterprise</v>
      </c>
      <c r="T192" s="16">
        <f>IFERROR(IF(VLOOKUP($B192,'PNF Data'!$B$2:$AO$3962,15,FALSE)=0,"TBC",VLOOKUP($B192,'PNF Data'!$B$2:$AO$3962,15,FALSE)),"")</f>
        <v>3229619</v>
      </c>
      <c r="U192" s="37" t="str">
        <f>IFERROR(VLOOKUP($B192,'PNF Data'!$B$2:$AO$3962,5,FALSE),"")</f>
        <v>10. Contract management</v>
      </c>
    </row>
    <row r="193" spans="1:22" ht="120" customHeight="1" x14ac:dyDescent="0.25">
      <c r="A193" s="114" t="s">
        <v>30</v>
      </c>
      <c r="B193" s="16">
        <v>21208</v>
      </c>
      <c r="C193" s="16" t="s">
        <v>79</v>
      </c>
      <c r="D193" s="38" t="s">
        <v>33</v>
      </c>
      <c r="E193" s="16" t="str">
        <f>IFERROR(VLOOKUP($B193,'PNF Data'!$B$2:$AO$3962,3,FALSE),"")</f>
        <v xml:space="preserve">Insurance - Property and WIP for the Halls Layer £21m in excess of £80m </v>
      </c>
      <c r="F193" s="16" t="str">
        <f>IFERROR(VLOOKUP($B193,'PNF Data'!$B$2:$AO$3962,16,FALSE),"")</f>
        <v>People and Professional Services</v>
      </c>
      <c r="G193" s="16" t="str">
        <f>IFERROR(VLOOKUP($B193,'PNF Data'!$B$2:$AO$3962,34,FALSE),"")</f>
        <v>Insurance</v>
      </c>
      <c r="H193" s="16" t="str">
        <f>IFERROR(IF(VLOOKUP($B193,'PNF Data'!$B$2:$AO$3962,6,FALSE)=0,"TBC",VLOOKUP($B193,'PNF Data'!$B$2:$AO$3962,6,FALSE)),"")</f>
        <v>Quote process</v>
      </c>
      <c r="I193" s="26">
        <f>IFERROR(VLOOKUP($B193,'PNF Data'!$B$2:$AO$3962,7,FALSE),"")</f>
        <v>28000</v>
      </c>
      <c r="J193" s="27">
        <f>IFERROR(IF(U193="10. Contract Management",I193),"")</f>
        <v>28000</v>
      </c>
      <c r="K193" s="98">
        <v>0</v>
      </c>
      <c r="L193" s="93" t="str">
        <f t="shared" si="24"/>
        <v>N/A</v>
      </c>
      <c r="M193" s="93" t="str">
        <f t="shared" si="25"/>
        <v>a</v>
      </c>
      <c r="N193" s="11">
        <f>IFERROR(VLOOKUP($B193,'PNF Data'!$B$2:$AO$3962,10,FALSE),"")</f>
        <v>45450</v>
      </c>
      <c r="O193" s="93" t="str">
        <f t="shared" si="23"/>
        <v>a</v>
      </c>
      <c r="P193" s="11">
        <v>45814</v>
      </c>
      <c r="Q193" s="16"/>
      <c r="R193" s="16" t="str">
        <f>IFERROR(IF(VLOOKUP($B193,'PNF Data'!$B$2:$AO$3962,13,FALSE)=0,"TBC",VLOOKUP($B193,'PNF Data'!$B$2:$AO$3962,13,FALSE)),"")</f>
        <v>AXA AL Insurance company UK ltd</v>
      </c>
      <c r="S193" s="16" t="str">
        <f>IFERROR(IF(VLOOKUP($B193,'PNF Data'!$B$2:$AO$3962,14,FALSE)=0,"TBC",VLOOKUP($B193,'PNF Data'!$B$2:$AO$3962,14,FALSE)),"")</f>
        <v>Large or multi-national enterprise</v>
      </c>
      <c r="T193" s="16">
        <f>IFERROR(IF(VLOOKUP($B193,'PNF Data'!$B$2:$AO$3962,15,FALSE)=0,"TBC",VLOOKUP($B193,'PNF Data'!$B$2:$AO$3962,15,FALSE)),"")</f>
        <v>5328622</v>
      </c>
      <c r="U193" s="37" t="str">
        <f>IFERROR(VLOOKUP($B193,'PNF Data'!$B$2:$AO$3962,5,FALSE),"")</f>
        <v>10. Contract management</v>
      </c>
    </row>
    <row r="194" spans="1:22" ht="32.1" customHeight="1" x14ac:dyDescent="0.2">
      <c r="A194" s="114" t="s">
        <v>92</v>
      </c>
      <c r="B194" s="108">
        <v>21216</v>
      </c>
      <c r="C194" s="16" t="s">
        <v>87</v>
      </c>
      <c r="D194" s="38" t="s">
        <v>88</v>
      </c>
      <c r="E194" s="16" t="str">
        <f>IFERROR(VLOOKUP($B194,'PNF Data'!$B$2:$AO$3962,3,FALSE),"")</f>
        <v xml:space="preserve">District heat metering and billing </v>
      </c>
      <c r="F194" s="16" t="str">
        <f>IFERROR(VLOOKUP($B194,'PNF Data'!$B$2:$AO$3962,16,FALSE),"")</f>
        <v>Buildings and works</v>
      </c>
      <c r="G194" s="16" t="str">
        <f>IFERROR(VLOOKUP($B194,'PNF Data'!$B$2:$AO$3962,34,FALSE),"")</f>
        <v>Heating and meter installation, testing and maintenance</v>
      </c>
      <c r="H194" s="16" t="s">
        <v>158</v>
      </c>
      <c r="I194" s="26">
        <f>IFERROR(VLOOKUP($B194,'PNF Data'!$B$2:$AO$3962,7,FALSE),"")</f>
        <v>700000</v>
      </c>
      <c r="J194" s="27" t="str">
        <f>IF(U194="10. Contract management",I194,"TBC")</f>
        <v>TBC</v>
      </c>
      <c r="K194" s="98">
        <v>0</v>
      </c>
      <c r="L194" s="93" t="str">
        <f t="shared" si="24"/>
        <v>TBC</v>
      </c>
      <c r="M194" s="93" t="str">
        <f t="shared" si="25"/>
        <v>TBC</v>
      </c>
      <c r="N194" s="11">
        <v>46113</v>
      </c>
      <c r="O194" s="93" t="str">
        <f t="shared" si="23"/>
        <v>TBC</v>
      </c>
      <c r="P194" s="11" t="str">
        <f>IFERROR(IF(VLOOKUP($B194,'PNF Data'!$B$2:$AO$3962,11,FALSE)=0,"TBC",VLOOKUP($B194,'PNF Data'!$B$2:$AO$3962,11,FALSE)),"")</f>
        <v>TBC</v>
      </c>
      <c r="Q194" s="16"/>
      <c r="R194" s="16" t="str">
        <f>IFERROR(IF(VLOOKUP($B194,'PNF Data'!$B$2:$AO$3962,13,FALSE)=0,"TBC",VLOOKUP($B194,'PNF Data'!$B$2:$AO$3962,13,FALSE)),"")</f>
        <v>TBC</v>
      </c>
      <c r="S194" s="16" t="str">
        <f>IFERROR(IF(VLOOKUP($B194,'PNF Data'!$B$2:$AO$3962,14,FALSE)=0,"TBC",VLOOKUP($B194,'PNF Data'!$B$2:$AO$3962,14,FALSE)),"")</f>
        <v>TBC</v>
      </c>
      <c r="T194" s="16" t="str">
        <f>IFERROR(IF(VLOOKUP($B194,'PNF Data'!$B$2:$AO$3962,15,FALSE)=0,"TBC",VLOOKUP($B194,'PNF Data'!$B$2:$AO$3962,15,FALSE)),"")</f>
        <v>TBC</v>
      </c>
      <c r="U194" s="37" t="s">
        <v>404</v>
      </c>
    </row>
    <row r="195" spans="1:22" ht="74.099999999999994" customHeight="1" x14ac:dyDescent="0.25">
      <c r="A195" s="114" t="s">
        <v>92</v>
      </c>
      <c r="B195" s="16">
        <v>21219</v>
      </c>
      <c r="C195" s="16" t="str">
        <f>IFERROR(VLOOKUP($B195,'PNF Data'!$B$2:$AO$3962,19),"")</f>
        <v>Property and economic development</v>
      </c>
      <c r="D195" s="38" t="str">
        <f>_xlfn.IFNA(VLOOKUP(C195,Key!B$3:E$25,4,FALSE),"")</f>
        <v>Development and city services</v>
      </c>
      <c r="E195" s="16" t="str">
        <f>IFERROR(VLOOKUP($B195,'PNF Data'!$B$2:$AO$3962,3,FALSE),"")</f>
        <v>St Andrews MSCP Structural Repair Work</v>
      </c>
      <c r="F195" s="16" t="str">
        <f>IFERROR(VLOOKUP($B195,'PNF Data'!$B$2:$AO$3962,16,FALSE),"")</f>
        <v>Buildings and works</v>
      </c>
      <c r="G195" s="16" t="str">
        <f>IFERROR(VLOOKUP($B195,'PNF Data'!$B$2:$AO$3962,34,FALSE),"")</f>
        <v>Building products and maintenance services</v>
      </c>
      <c r="H195" s="16" t="str">
        <f>IFERROR(IF(VLOOKUP($B195,'PNF Data'!$B$2:$AO$3962,6,FALSE)=0,"TBC",VLOOKUP($B195,'PNF Data'!$B$2:$AO$3962,6,FALSE)),"")</f>
        <v>TBC</v>
      </c>
      <c r="I195" s="26">
        <v>150000</v>
      </c>
      <c r="J195" s="27" t="str">
        <f>IF(U195="10. Contract management",I195,"TBC")</f>
        <v>TBC</v>
      </c>
      <c r="K195" s="98">
        <v>0</v>
      </c>
      <c r="L195" s="93" t="str">
        <f t="shared" si="24"/>
        <v>TBC</v>
      </c>
      <c r="M195" s="93" t="str">
        <f t="shared" si="25"/>
        <v>TBC</v>
      </c>
      <c r="N195" s="11" t="s">
        <v>57</v>
      </c>
      <c r="O195" s="93" t="str">
        <f t="shared" si="23"/>
        <v>TBC</v>
      </c>
      <c r="P195" s="11" t="str">
        <f>IFERROR(IF(VLOOKUP($B195,'PNF Data'!$B$2:$AO$3962,11,FALSE)=0,"TBC",VLOOKUP($B195,'PNF Data'!$B$2:$AO$3962,11,FALSE)),"")</f>
        <v>TBC</v>
      </c>
      <c r="Q195" s="16"/>
      <c r="R195" s="16" t="str">
        <f>IFERROR(IF(VLOOKUP($B195,'PNF Data'!$B$2:$AO$3962,13,FALSE)=0,"TBC",VLOOKUP($B195,'PNF Data'!$B$2:$AO$3962,13,FALSE)),"")</f>
        <v>TBC</v>
      </c>
      <c r="S195" s="16" t="str">
        <f>IFERROR(IF(VLOOKUP($B195,'PNF Data'!$B$2:$AO$3962,14,FALSE)=0,"TBC",VLOOKUP($B195,'PNF Data'!$B$2:$AO$3962,14,FALSE)),"")</f>
        <v>TBC</v>
      </c>
      <c r="T195" s="16" t="str">
        <f>IFERROR(IF(VLOOKUP($B195,'PNF Data'!$B$2:$AO$3962,15,FALSE)=0,"TBC",VLOOKUP($B195,'PNF Data'!$B$2:$AO$3962,15,FALSE)),"")</f>
        <v>TBC</v>
      </c>
      <c r="U195" s="37" t="s">
        <v>144</v>
      </c>
    </row>
    <row r="196" spans="1:22" ht="32.1" customHeight="1" x14ac:dyDescent="0.25">
      <c r="A196" s="114" t="s">
        <v>92</v>
      </c>
      <c r="B196" s="16">
        <v>21223</v>
      </c>
      <c r="C196" s="16" t="str">
        <f>IFERROR(VLOOKUP($B196,'PNF Data'!$B$2:$AO$3962,19),"")</f>
        <v>Customers, IT and digital</v>
      </c>
      <c r="D196" s="38" t="str">
        <f>_xlfn.IFNA(VLOOKUP(C196,Key!B$3:E$25,4,FALSE),"")</f>
        <v>Resources</v>
      </c>
      <c r="E196" s="16" t="str">
        <f>IFERROR(VLOOKUP($B196,'PNF Data'!$B$2:$AO$3962,3,FALSE),"")</f>
        <v>Income Management Solution - 2027 onwards</v>
      </c>
      <c r="F196" s="16" t="str">
        <f>IFERROR(VLOOKUP($B196,'PNF Data'!$B$2:$AO$3962,16,FALSE),"")</f>
        <v>IT and Documents</v>
      </c>
      <c r="G196" s="16" t="str">
        <f>IFERROR(VLOOKUP($B196,'PNF Data'!$B$2:$AO$3962,34,FALSE),"")</f>
        <v>Technology products and services, including CCTV products and maintenance</v>
      </c>
      <c r="H196" s="16" t="str">
        <f>IFERROR(IF(VLOOKUP($B196,'PNF Data'!$B$2:$AO$3962,6,FALSE)=0,"TBC",VLOOKUP($B196,'PNF Data'!$B$2:$AO$3962,6,FALSE)),"")</f>
        <v>TBC</v>
      </c>
      <c r="I196" s="26">
        <f>IFERROR(VLOOKUP($B196,'PNF Data'!$B$2:$AO$3962,7,FALSE),"")</f>
        <v>500001</v>
      </c>
      <c r="J196" s="27" t="str">
        <f>IF(U196="10. Contract management",I196,"TBC")</f>
        <v>TBC</v>
      </c>
      <c r="K196" s="98">
        <v>0</v>
      </c>
      <c r="L196" s="93" t="str">
        <f t="shared" si="24"/>
        <v>TBC</v>
      </c>
      <c r="M196" s="93" t="str">
        <f t="shared" si="25"/>
        <v>TBC</v>
      </c>
      <c r="N196" s="11">
        <v>46643</v>
      </c>
      <c r="O196" s="93" t="s">
        <v>97</v>
      </c>
      <c r="P196" s="11" t="str">
        <f>IFERROR(IF(VLOOKUP($B196,'PNF Data'!$B$2:$AO$3962,11,FALSE)=0,"TBC",VLOOKUP($B196,'PNF Data'!$B$2:$AO$3962,11,FALSE)),"")</f>
        <v>TBC</v>
      </c>
      <c r="Q196" s="16"/>
      <c r="R196" s="16" t="str">
        <f>IFERROR(IF(VLOOKUP($B196,'PNF Data'!$B$2:$AO$3962,13,FALSE)=0,"TBC",VLOOKUP($B196,'PNF Data'!$B$2:$AO$3962,13,FALSE)),"")</f>
        <v>TBC</v>
      </c>
      <c r="S196" s="16" t="str">
        <f>IFERROR(IF(VLOOKUP($B196,'PNF Data'!$B$2:$AO$3962,14,FALSE)=0,"TBC",VLOOKUP($B196,'PNF Data'!$B$2:$AO$3962,14,FALSE)),"")</f>
        <v>TBC</v>
      </c>
      <c r="T196" s="16" t="str">
        <f>IFERROR(IF(VLOOKUP($B196,'PNF Data'!$B$2:$AO$3962,15,FALSE)=0,"TBC",VLOOKUP($B196,'PNF Data'!$B$2:$AO$3962,15,FALSE)),"")</f>
        <v>TBC</v>
      </c>
      <c r="U196" s="37" t="s">
        <v>98</v>
      </c>
    </row>
    <row r="197" spans="1:22" ht="32.1" customHeight="1" x14ac:dyDescent="0.25">
      <c r="A197" s="114" t="s">
        <v>92</v>
      </c>
      <c r="B197" s="16">
        <v>21224</v>
      </c>
      <c r="C197" s="16" t="str">
        <f>IFERROR(VLOOKUP($B197,'PNF Data'!$B$2:$AO$3962,19),"")</f>
        <v>Customers, IT and digital</v>
      </c>
      <c r="D197" s="38" t="str">
        <f>_xlfn.IFNA(VLOOKUP(C197,Key!B$3:E$25,4,FALSE),"")</f>
        <v>Resources</v>
      </c>
      <c r="E197" s="16" t="s">
        <v>597</v>
      </c>
      <c r="F197" s="16" t="str">
        <f>IFERROR(VLOOKUP($B197,'PNF Data'!$B$2:$AO$3962,16,FALSE),"")</f>
        <v>IT and Documents</v>
      </c>
      <c r="G197" s="16" t="str">
        <f>IFERROR(VLOOKUP($B197,'PNF Data'!$B$2:$AO$3962,34,FALSE),"")</f>
        <v>Technology products and services, including CCTV products and maintenance</v>
      </c>
      <c r="H197" s="16" t="str">
        <f>IFERROR(IF(VLOOKUP($B197,'PNF Data'!$B$2:$AO$3962,6,FALSE)=0,"TBC",VLOOKUP($B197,'PNF Data'!$B$2:$AO$3962,6,FALSE)),"")</f>
        <v>TBC</v>
      </c>
      <c r="I197" s="26">
        <f>IFERROR(VLOOKUP($B197,'PNF Data'!$B$2:$AO$3962,7,FALSE),"")</f>
        <v>2500000</v>
      </c>
      <c r="J197" s="27" t="str">
        <f>IF(U197="10. Contract management",I197,"TBC")</f>
        <v>TBC</v>
      </c>
      <c r="K197" s="98">
        <v>0</v>
      </c>
      <c r="L197" s="93" t="str">
        <f t="shared" si="24"/>
        <v>TBC</v>
      </c>
      <c r="M197" s="93" t="str">
        <f t="shared" si="25"/>
        <v>TBC</v>
      </c>
      <c r="N197" s="11">
        <f>IFERROR(VLOOKUP($B197,'PNF Data'!$B$2:$AO$3962,10,FALSE),"")</f>
        <v>45901</v>
      </c>
      <c r="O197" s="93" t="str">
        <f t="shared" ref="O197:O210" si="26">IF(A197="A","a",IF(A197="E","TBC"))</f>
        <v>TBC</v>
      </c>
      <c r="P197" s="11" t="str">
        <f>IFERROR(IF(VLOOKUP($B197,'PNF Data'!$B$2:$AO$3962,11,FALSE)=0,"TBC",VLOOKUP($B197,'PNF Data'!$B$2:$AO$3962,11,FALSE)),"")</f>
        <v>TBC</v>
      </c>
      <c r="Q197" s="16"/>
      <c r="R197" s="16" t="str">
        <f>IFERROR(IF(VLOOKUP($B197,'PNF Data'!$B$2:$AO$3962,13,FALSE)=0,"TBC",VLOOKUP($B197,'PNF Data'!$B$2:$AO$3962,13,FALSE)),"")</f>
        <v>TBC</v>
      </c>
      <c r="S197" s="16" t="str">
        <f>IFERROR(IF(VLOOKUP($B197,'PNF Data'!$B$2:$AO$3962,14,FALSE)=0,"TBC",VLOOKUP($B197,'PNF Data'!$B$2:$AO$3962,14,FALSE)),"")</f>
        <v>TBC</v>
      </c>
      <c r="T197" s="16" t="str">
        <f>IFERROR(IF(VLOOKUP($B197,'PNF Data'!$B$2:$AO$3962,15,FALSE)=0,"TBC",VLOOKUP($B197,'PNF Data'!$B$2:$AO$3962,15,FALSE)),"")</f>
        <v>TBC</v>
      </c>
      <c r="U197" s="37" t="s">
        <v>98</v>
      </c>
    </row>
    <row r="198" spans="1:22" ht="32.1" customHeight="1" x14ac:dyDescent="0.25">
      <c r="A198" s="114" t="s">
        <v>30</v>
      </c>
      <c r="B198" s="16">
        <v>21237</v>
      </c>
      <c r="C198" s="16" t="str">
        <f>IFERROR(VLOOKUP($B198,'PNF Data'!$B$2:$AO$3962,19),"")</f>
        <v>HR and organisational development</v>
      </c>
      <c r="D198" s="38" t="str">
        <f>_xlfn.IFNA(VLOOKUP(C198,Key!B$3:E$25,4,FALSE),"")</f>
        <v>Resources</v>
      </c>
      <c r="E198" s="16" t="str">
        <f>IFERROR(VLOOKUP($B198,'PNF Data'!$B$2:$AO$3962,3,FALSE),"")</f>
        <v xml:space="preserve">LinkedIn Subscription </v>
      </c>
      <c r="F198" s="16" t="str">
        <f>IFERROR(VLOOKUP($B198,'PNF Data'!$B$2:$AO$3962,16,FALSE),"")</f>
        <v>People and Professional Services</v>
      </c>
      <c r="G198" s="16" t="str">
        <f>IFERROR(VLOOKUP($B198,'PNF Data'!$B$2:$AO$3962,34,FALSE),"")</f>
        <v>Recruitment and HR</v>
      </c>
      <c r="H198" s="16" t="str">
        <f>IFERROR(IF(VLOOKUP($B198,'PNF Data'!$B$2:$AO$3962,6,FALSE)=0,"TBC",VLOOKUP($B198,'PNF Data'!$B$2:$AO$3962,6,FALSE)),"")</f>
        <v>Direct award</v>
      </c>
      <c r="I198" s="26">
        <f>IFERROR(VLOOKUP($B198,'PNF Data'!$B$2:$AO$3962,7,FALSE),"")</f>
        <v>7325</v>
      </c>
      <c r="J198" s="27">
        <f>IFERROR(IF(U198="10. Contract Management",I198),"")</f>
        <v>7325</v>
      </c>
      <c r="K198" s="93">
        <v>0</v>
      </c>
      <c r="L198" s="93" t="str">
        <f t="shared" si="24"/>
        <v>N/A</v>
      </c>
      <c r="M198" s="93" t="str">
        <f t="shared" si="25"/>
        <v>a</v>
      </c>
      <c r="N198" s="11">
        <f>IFERROR(VLOOKUP($B198,'PNF Data'!$B$2:$AO$3962,10,FALSE),"")</f>
        <v>45536</v>
      </c>
      <c r="O198" s="93" t="str">
        <f t="shared" si="26"/>
        <v>a</v>
      </c>
      <c r="P198" s="11">
        <f>IFERROR(IF(VLOOKUP($B198,'PNF Data'!$B$2:$AO$3962,11,FALSE)=0,"TBC",VLOOKUP($B198,'PNF Data'!$B$2:$AO$3962,11,FALSE)),"")</f>
        <v>45900</v>
      </c>
      <c r="Q198" s="16"/>
      <c r="R198" s="16" t="str">
        <f>IFERROR(IF(VLOOKUP($B198,'PNF Data'!$B$2:$AO$3962,13,FALSE)=0,"TBC",VLOOKUP($B198,'PNF Data'!$B$2:$AO$3962,13,FALSE)),"")</f>
        <v xml:space="preserve">LinkedIn Ireland </v>
      </c>
      <c r="S198" s="16" t="str">
        <f>IFERROR(IF(VLOOKUP($B198,'PNF Data'!$B$2:$AO$3962,14,FALSE)=0,"TBC",VLOOKUP($B198,'PNF Data'!$B$2:$AO$3962,14,FALSE)),"")</f>
        <v>Large or multi-national enterprise</v>
      </c>
      <c r="T198" s="16">
        <f>IFERROR(IF(VLOOKUP($B198,'PNF Data'!$B$2:$AO$3962,15,FALSE)=0,"TBC",VLOOKUP($B198,'PNF Data'!$B$2:$AO$3962,15,FALSE)),"")</f>
        <v>6441873</v>
      </c>
      <c r="U198" s="37" t="str">
        <f>IFERROR(VLOOKUP($B198,'PNF Data'!$B$2:$AO$3962,5,FALSE),"")</f>
        <v>10. Contract management</v>
      </c>
    </row>
    <row r="199" spans="1:22" ht="36" customHeight="1" x14ac:dyDescent="0.25">
      <c r="A199" s="137" t="s">
        <v>92</v>
      </c>
      <c r="B199" s="16">
        <v>21239</v>
      </c>
      <c r="C199" s="16" t="str">
        <f>IFERROR(VLOOKUP($B199,'PNF Data'!$B$2:$AO$3962,19),"")</f>
        <v>Property and economic development</v>
      </c>
      <c r="D199" s="38" t="str">
        <f>_xlfn.IFNA(VLOOKUP(C199,Key!B$3:E$25,4,FALSE),"")</f>
        <v>Development and city services</v>
      </c>
      <c r="E199" s="16" t="str">
        <f>IFERROR(VLOOKUP($B199,'PNF Data'!$B$2:$AO$3962,3,FALSE),"")</f>
        <v>Kings Court, NR1 1QH - Remedial repair work. Value TBC</v>
      </c>
      <c r="F199" s="16" t="str">
        <f>IFERROR(VLOOKUP($B199,'PNF Data'!$B$2:$AO$3962,16,FALSE),"")</f>
        <v>Buildings and works</v>
      </c>
      <c r="G199" s="16" t="str">
        <f>IFERROR(VLOOKUP($B199,'PNF Data'!$B$2:$AO$3962,34,FALSE),"")</f>
        <v>Building products and maintenance services</v>
      </c>
      <c r="H199" s="16" t="str">
        <f>IFERROR(IF(VLOOKUP($B199,'PNF Data'!$B$2:$AO$3962,6,FALSE)=0,"TBC",VLOOKUP($B199,'PNF Data'!$B$2:$AO$3962,6,FALSE)),"")</f>
        <v>TBC</v>
      </c>
      <c r="I199" s="126">
        <f>IFERROR(VLOOKUP($B199,'PNF Data'!$B$2:$AO$3962,7,FALSE),"")</f>
        <v>1500000</v>
      </c>
      <c r="J199" s="27" t="str">
        <f>IF(U199="10. Contract management",I199,"TBC")</f>
        <v>TBC</v>
      </c>
      <c r="K199" s="93">
        <v>0</v>
      </c>
      <c r="L199" s="93" t="str">
        <f t="shared" si="24"/>
        <v>TBC</v>
      </c>
      <c r="M199" s="93" t="str">
        <f t="shared" si="25"/>
        <v>TBC</v>
      </c>
      <c r="N199" s="11">
        <f>IFERROR(VLOOKUP($B199,'PNF Data'!$B$2:$AO$3962,10,FALSE),"")</f>
        <v>45352</v>
      </c>
      <c r="O199" s="93" t="str">
        <f t="shared" si="26"/>
        <v>TBC</v>
      </c>
      <c r="P199" s="11" t="str">
        <f>IFERROR(IF(VLOOKUP($B199,'PNF Data'!$B$2:$AO$3962,11,FALSE)=0,"TBC",VLOOKUP($B199,'PNF Data'!$B$2:$AO$3962,11,FALSE)),"")</f>
        <v>TBC</v>
      </c>
      <c r="Q199" s="16"/>
      <c r="R199" s="16" t="str">
        <f>IFERROR(IF(VLOOKUP($B199,'PNF Data'!$B$2:$AO$3962,13,FALSE)=0,"TBC",VLOOKUP($B199,'PNF Data'!$B$2:$AO$3962,13,FALSE)),"")</f>
        <v>TBC</v>
      </c>
      <c r="S199" s="16" t="str">
        <f>IFERROR(IF(VLOOKUP($B199,'PNF Data'!$B$2:$AO$3962,14,FALSE)=0,"TBC",VLOOKUP($B199,'PNF Data'!$B$2:$AO$3962,14,FALSE)),"")</f>
        <v>TBC</v>
      </c>
      <c r="T199" s="16" t="str">
        <f>IFERROR(IF(VLOOKUP($B199,'PNF Data'!$B$2:$AO$3962,15,FALSE)=0,"TBC",VLOOKUP($B199,'PNF Data'!$B$2:$AO$3962,15,FALSE)),"")</f>
        <v>TBC</v>
      </c>
      <c r="U199" s="37" t="s">
        <v>144</v>
      </c>
    </row>
    <row r="200" spans="1:22" ht="36" customHeight="1" x14ac:dyDescent="0.25">
      <c r="A200" s="114" t="s">
        <v>30</v>
      </c>
      <c r="B200" s="16">
        <v>21247</v>
      </c>
      <c r="C200" s="16" t="str">
        <f>IFERROR(VLOOKUP($B200,'PNF Data'!$B$2:$AO$3962,19),"")</f>
        <v>Property and economic development</v>
      </c>
      <c r="D200" s="38" t="str">
        <f>_xlfn.IFNA(VLOOKUP(C200,Key!B$3:E$25,4,FALSE),"")</f>
        <v>Development and city services</v>
      </c>
      <c r="E200" s="16" t="s">
        <v>598</v>
      </c>
      <c r="F200" s="16" t="str">
        <f>IFERROR(VLOOKUP($B200,'PNF Data'!$B$2:$AO$3962,16,FALSE),"")</f>
        <v>People and Professional Services</v>
      </c>
      <c r="G200" s="16" t="str">
        <f>IFERROR(VLOOKUP($B200,'PNF Data'!$B$2:$AO$3962,34,FALSE),"")</f>
        <v>Insurance</v>
      </c>
      <c r="H200" s="16" t="str">
        <f>IFERROR(IF(VLOOKUP($B200,'PNF Data'!$B$2:$AO$3962,6,FALSE)=0,"TBC",VLOOKUP($B200,'PNF Data'!$B$2:$AO$3962,6,FALSE)),"")</f>
        <v>Quote process</v>
      </c>
      <c r="I200" s="26">
        <v>43954.400000000001</v>
      </c>
      <c r="J200" s="106">
        <v>43954.400000000001</v>
      </c>
      <c r="K200" s="93">
        <v>0</v>
      </c>
      <c r="L200" s="93" t="str">
        <f t="shared" si="24"/>
        <v>N/A</v>
      </c>
      <c r="M200" s="93" t="str">
        <f t="shared" si="25"/>
        <v>a</v>
      </c>
      <c r="N200" s="11">
        <v>45539</v>
      </c>
      <c r="O200" s="93" t="str">
        <f t="shared" si="26"/>
        <v>a</v>
      </c>
      <c r="P200" s="11">
        <v>45903</v>
      </c>
      <c r="Q200" s="16"/>
      <c r="R200" s="16" t="s">
        <v>599</v>
      </c>
      <c r="S200" s="16" t="str">
        <f>IFERROR(IF(VLOOKUP($B200,'PNF Data'!$B$2:$AO$3962,14,FALSE)=0,"TBC",VLOOKUP($B200,'PNF Data'!$B$2:$AO$3962,14,FALSE)),"")</f>
        <v>Small or medium sized enterprise</v>
      </c>
      <c r="T200" s="16" t="str">
        <f>IFERROR(IF(VLOOKUP($B200,'PNF Data'!$B$2:$AO$3962,15,FALSE)=0,"TBC",VLOOKUP($B200,'PNF Data'!$B$2:$AO$3962,15,FALSE)),"")</f>
        <v>SC108909</v>
      </c>
      <c r="U200" s="37" t="s">
        <v>322</v>
      </c>
    </row>
    <row r="201" spans="1:22" ht="32.1" customHeight="1" x14ac:dyDescent="0.2">
      <c r="A201" s="114" t="s">
        <v>30</v>
      </c>
      <c r="B201" s="13">
        <v>20772</v>
      </c>
      <c r="C201" s="16" t="s">
        <v>79</v>
      </c>
      <c r="D201" s="38" t="s">
        <v>33</v>
      </c>
      <c r="E201" s="16" t="s">
        <v>600</v>
      </c>
      <c r="F201" s="16" t="s">
        <v>35</v>
      </c>
      <c r="G201" s="16" t="s">
        <v>355</v>
      </c>
      <c r="H201" s="16" t="s">
        <v>307</v>
      </c>
      <c r="I201" s="26">
        <v>195000</v>
      </c>
      <c r="J201" s="27">
        <v>189964.31</v>
      </c>
      <c r="K201" s="98">
        <v>0</v>
      </c>
      <c r="L201" s="93" t="str">
        <f t="shared" si="24"/>
        <v>N/A</v>
      </c>
      <c r="M201" s="93" t="str">
        <f t="shared" si="25"/>
        <v>a</v>
      </c>
      <c r="N201" s="11">
        <v>45383</v>
      </c>
      <c r="O201" s="93" t="str">
        <f t="shared" si="26"/>
        <v>a</v>
      </c>
      <c r="P201" s="11">
        <v>46476</v>
      </c>
      <c r="Q201" s="11"/>
      <c r="R201" s="57" t="s">
        <v>601</v>
      </c>
      <c r="S201" s="16" t="s">
        <v>40</v>
      </c>
      <c r="T201" s="32" t="s">
        <v>602</v>
      </c>
      <c r="U201" s="37" t="s">
        <v>58</v>
      </c>
      <c r="V201" s="21" t="e">
        <f>VLOOKUP(#REF!,Key!A$197:B$202,2,FALSE)</f>
        <v>#REF!</v>
      </c>
    </row>
    <row r="202" spans="1:22" ht="74.099999999999994" customHeight="1" x14ac:dyDescent="0.2">
      <c r="A202" s="114" t="s">
        <v>30</v>
      </c>
      <c r="B202" s="13">
        <v>20891</v>
      </c>
      <c r="C202" s="22" t="s">
        <v>301</v>
      </c>
      <c r="D202" s="38" t="str">
        <f>_xlfn.IFNA(VLOOKUP(C202,Key!B$3:E$25,4,FALSE),"")</f>
        <v>Resources</v>
      </c>
      <c r="E202" s="16" t="s">
        <v>603</v>
      </c>
      <c r="F202" s="16" t="s">
        <v>35</v>
      </c>
      <c r="G202" s="16" t="s">
        <v>149</v>
      </c>
      <c r="H202" s="16" t="s">
        <v>112</v>
      </c>
      <c r="I202" s="109">
        <v>212891</v>
      </c>
      <c r="J202" s="109">
        <v>212891</v>
      </c>
      <c r="K202" s="98">
        <v>0</v>
      </c>
      <c r="L202" s="93" t="str">
        <f t="shared" si="24"/>
        <v>N/A</v>
      </c>
      <c r="M202" s="93" t="str">
        <f t="shared" si="25"/>
        <v>a</v>
      </c>
      <c r="N202" s="11">
        <v>45383</v>
      </c>
      <c r="O202" s="93" t="str">
        <f t="shared" si="26"/>
        <v>a</v>
      </c>
      <c r="P202" s="30">
        <v>45991</v>
      </c>
      <c r="Q202" s="11"/>
      <c r="R202" s="16" t="s">
        <v>604</v>
      </c>
      <c r="S202" s="16" t="s">
        <v>40</v>
      </c>
      <c r="T202" s="11" t="s">
        <v>605</v>
      </c>
      <c r="U202" s="37" t="s">
        <v>58</v>
      </c>
    </row>
    <row r="203" spans="1:22" ht="36.75" customHeight="1" x14ac:dyDescent="0.25">
      <c r="A203" s="114" t="s">
        <v>30</v>
      </c>
      <c r="B203" s="16">
        <v>21030</v>
      </c>
      <c r="C203" s="16" t="str">
        <f>IFERROR(VLOOKUP($B203,'PNF Data'!$B$2:$AO$3962,19),"")</f>
        <v>Revenues and benefits</v>
      </c>
      <c r="D203" s="38" t="str">
        <f>_xlfn.IFNA(VLOOKUP(C203,Key!B$3:E$25,4,FALSE),"")</f>
        <v>Resources</v>
      </c>
      <c r="E203" s="16" t="str">
        <f>IFERROR(VLOOKUP($B203,'PNF Data'!$B$2:$AO$3962,3,FALSE),"")</f>
        <v>Revenues and Benefits Remote processing resources</v>
      </c>
      <c r="F203" s="16" t="str">
        <f>IFERROR(VLOOKUP($B203,'PNF Data'!$B$2:$AO$3962,16,FALSE),"")</f>
        <v>People and Professional Services</v>
      </c>
      <c r="G203" s="16" t="str">
        <f>IFERROR(VLOOKUP($B203,'PNF Data'!$B$2:$AO$3962,34,FALSE),"")</f>
        <v>Support services (multi)</v>
      </c>
      <c r="H203" s="16" t="s">
        <v>106</v>
      </c>
      <c r="I203" s="26">
        <f>IFERROR(VLOOKUP($B203,'PNF Data'!$B$2:$AO$3962,7,FALSE),"")</f>
        <v>400000</v>
      </c>
      <c r="J203" s="27">
        <v>450000</v>
      </c>
      <c r="K203" s="98">
        <v>0</v>
      </c>
      <c r="L203" s="93" t="str">
        <f t="shared" si="24"/>
        <v>N/A</v>
      </c>
      <c r="M203" s="93" t="str">
        <f t="shared" si="25"/>
        <v>a</v>
      </c>
      <c r="N203" s="11">
        <f>IFERROR(VLOOKUP($B203,'PNF Data'!$B$2:$AO$3962,10,FALSE),"")</f>
        <v>45566</v>
      </c>
      <c r="O203" s="93" t="str">
        <f t="shared" si="26"/>
        <v>a</v>
      </c>
      <c r="P203" s="11">
        <v>46660</v>
      </c>
      <c r="Q203" s="16"/>
      <c r="R203" s="16" t="s">
        <v>606</v>
      </c>
      <c r="S203" s="16" t="s">
        <v>40</v>
      </c>
      <c r="T203" s="32" t="s">
        <v>607</v>
      </c>
      <c r="U203" s="37" t="s">
        <v>58</v>
      </c>
      <c r="V203" s="21" t="e">
        <f>VLOOKUP(#REF!,Key!A$197:B$202,2,FALSE)</f>
        <v>#REF!</v>
      </c>
    </row>
    <row r="204" spans="1:22" ht="68.099999999999994" customHeight="1" x14ac:dyDescent="0.25">
      <c r="A204" s="114" t="s">
        <v>92</v>
      </c>
      <c r="B204" s="16">
        <v>21265</v>
      </c>
      <c r="C204" s="16" t="s">
        <v>87</v>
      </c>
      <c r="D204" s="38" t="s">
        <v>88</v>
      </c>
      <c r="E204" s="16" t="str">
        <f>IFERROR(VLOOKUP($B204,'PNF Data'!$B$2:$AO$3962,3,FALSE),"")</f>
        <v>Sheltered Housing Refurbishment</v>
      </c>
      <c r="F204" s="16" t="str">
        <f>IFERROR(VLOOKUP($B204,'PNF Data'!$B$2:$AO$3962,16,FALSE),"")</f>
        <v>Buildings and works</v>
      </c>
      <c r="G204" s="16" t="str">
        <f>IFERROR(VLOOKUP($B204,'PNF Data'!$B$2:$AO$3962,34,FALSE),"")</f>
        <v>Building products and maintenance services</v>
      </c>
      <c r="H204" s="16" t="str">
        <f>IFERROR(IF(VLOOKUP($B204,'PNF Data'!$B$2:$AO$3962,6,FALSE)=0,"TBC",VLOOKUP($B204,'PNF Data'!$B$2:$AO$3962,6,FALSE)),"")</f>
        <v>TBC</v>
      </c>
      <c r="I204" s="26" t="s">
        <v>608</v>
      </c>
      <c r="J204" s="27" t="str">
        <f>IF(U204="10. Contract management",I204,"TBC")</f>
        <v>TBC</v>
      </c>
      <c r="K204" s="93">
        <v>0</v>
      </c>
      <c r="L204" s="93" t="str">
        <f t="shared" si="24"/>
        <v>TBC</v>
      </c>
      <c r="M204" s="93" t="str">
        <f t="shared" si="25"/>
        <v>TBC</v>
      </c>
      <c r="N204" s="11">
        <f>IFERROR(VLOOKUP($B204,'PNF Data'!$B$2:$AO$3962,10,FALSE),"")</f>
        <v>45597</v>
      </c>
      <c r="O204" s="93" t="str">
        <f t="shared" si="26"/>
        <v>TBC</v>
      </c>
      <c r="P204" s="11" t="str">
        <f>IFERROR(IF(VLOOKUP($B204,'PNF Data'!$B$2:$AO$3962,11,FALSE)=0,"TBC",VLOOKUP($B204,'PNF Data'!$B$2:$AO$3962,11,FALSE)),"")</f>
        <v>TBC</v>
      </c>
      <c r="R204" s="16" t="str">
        <f>IFERROR(IF(VLOOKUP($B204,'PNF Data'!$B$2:$AO$3962,13,FALSE)=0,"TBC",VLOOKUP($B204,'PNF Data'!$B$2:$AO$3962,13,FALSE)),"")</f>
        <v>TBC</v>
      </c>
      <c r="S204" s="16" t="str">
        <f>IFERROR(IF(VLOOKUP($B204,'PNF Data'!$B$2:$AO$3962,14,FALSE)=0,"TBC",VLOOKUP($B204,'PNF Data'!$B$2:$AO$3962,14,FALSE)),"")</f>
        <v>TBC</v>
      </c>
      <c r="T204" s="16" t="str">
        <f>IFERROR(IF(VLOOKUP($B204,'PNF Data'!$B$2:$AO$3962,15,FALSE)=0,"TBC",VLOOKUP($B204,'PNF Data'!$B$2:$AO$3962,15,FALSE)),"")</f>
        <v>TBC</v>
      </c>
      <c r="U204" s="37" t="s">
        <v>98</v>
      </c>
    </row>
    <row r="205" spans="1:22" ht="24" x14ac:dyDescent="0.25">
      <c r="A205" s="114" t="s">
        <v>30</v>
      </c>
      <c r="B205" s="16">
        <v>21185</v>
      </c>
      <c r="C205" s="16" t="s">
        <v>147</v>
      </c>
      <c r="D205" s="38" t="s">
        <v>33</v>
      </c>
      <c r="E205" s="16" t="str">
        <f>IFERROR(VLOOKUP($B205,'PNF Data'!$B$2:$AO$3962,3,FALSE),"")</f>
        <v>Interim Executive Director of Major Projects</v>
      </c>
      <c r="F205" s="16" t="str">
        <f>IFERROR(VLOOKUP($B205,'PNF Data'!$B$2:$AO$3962,16,FALSE),"")</f>
        <v>People and Professional Services</v>
      </c>
      <c r="G205" s="16" t="str">
        <f>IFERROR(VLOOKUP($B205,'PNF Data'!$B$2:$AO$3962,34,FALSE),"")</f>
        <v>Recruitment and HR</v>
      </c>
      <c r="H205" s="16" t="s">
        <v>164</v>
      </c>
      <c r="I205" s="26">
        <f>IFERROR(VLOOKUP($B205,'PNF Data'!$B$2:$AO$3962,7,FALSE),"")</f>
        <v>100000</v>
      </c>
      <c r="J205" s="27">
        <v>200000</v>
      </c>
      <c r="K205" s="98">
        <v>0</v>
      </c>
      <c r="L205" s="93" t="str">
        <f t="shared" si="24"/>
        <v>N/A</v>
      </c>
      <c r="M205" s="93" t="str">
        <f t="shared" si="25"/>
        <v>a</v>
      </c>
      <c r="N205" s="11">
        <f>IFERROR(VLOOKUP($B205,'PNF Data'!$B$2:$AO$3962,10,FALSE),"")</f>
        <v>45272</v>
      </c>
      <c r="O205" s="93" t="str">
        <f t="shared" si="26"/>
        <v>a</v>
      </c>
      <c r="P205" s="11">
        <v>46004</v>
      </c>
      <c r="R205" s="16" t="s">
        <v>609</v>
      </c>
      <c r="S205" s="16" t="s">
        <v>114</v>
      </c>
      <c r="T205" s="16">
        <v>10484468</v>
      </c>
      <c r="U205" s="37" t="s">
        <v>58</v>
      </c>
    </row>
    <row r="206" spans="1:22" ht="24" customHeight="1" x14ac:dyDescent="0.25">
      <c r="A206" s="114" t="s">
        <v>30</v>
      </c>
      <c r="B206" s="16">
        <v>21191</v>
      </c>
      <c r="C206" s="16" t="str">
        <f>IFERROR(VLOOKUP($B206,'PNF Data'!$B$2:$AO$3962,19),"")</f>
        <v>Customers, IT and digital</v>
      </c>
      <c r="D206" s="38" t="str">
        <f>_xlfn.IFNA(VLOOKUP(C206,Key!B$3:E$25,4,FALSE),"")</f>
        <v>Resources</v>
      </c>
      <c r="E206" s="16" t="str">
        <f>IFERROR(VLOOKUP($B206,'PNF Data'!$B$2:$AO$3962,3,FALSE),"")</f>
        <v>Microsoft Enterprise Agreement 2025-2028</v>
      </c>
      <c r="F206" s="16" t="str">
        <f>IFERROR(VLOOKUP($B206,'PNF Data'!$B$2:$AO$3962,16,FALSE),"")</f>
        <v>IT and Documents</v>
      </c>
      <c r="G206" s="16" t="str">
        <f>IFERROR(VLOOKUP($B206,'PNF Data'!$B$2:$AO$3962,34,FALSE),"")</f>
        <v>Technology products and services, including CCTV products and maintenance</v>
      </c>
      <c r="H206" s="16" t="s">
        <v>158</v>
      </c>
      <c r="I206" s="26">
        <f>IFERROR(VLOOKUP($B206,'PNF Data'!$B$2:$AO$3962,7,FALSE),"")</f>
        <v>1300000</v>
      </c>
      <c r="J206" s="27">
        <v>1200241.6000000001</v>
      </c>
      <c r="K206" s="98">
        <v>0</v>
      </c>
      <c r="L206" s="93" t="str">
        <f t="shared" si="24"/>
        <v>N/A</v>
      </c>
      <c r="M206" s="93" t="str">
        <f t="shared" si="25"/>
        <v>a</v>
      </c>
      <c r="N206" s="11">
        <f>IFERROR(VLOOKUP($B206,'PNF Data'!$B$2:$AO$3962,10,FALSE),"")</f>
        <v>45748</v>
      </c>
      <c r="O206" s="93" t="str">
        <f t="shared" si="26"/>
        <v>a</v>
      </c>
      <c r="P206" s="11">
        <v>46843</v>
      </c>
      <c r="R206" s="16" t="s">
        <v>135</v>
      </c>
      <c r="S206" s="16" t="s">
        <v>40</v>
      </c>
      <c r="T206" s="32" t="s">
        <v>373</v>
      </c>
      <c r="U206" s="37" t="s">
        <v>58</v>
      </c>
    </row>
    <row r="207" spans="1:22" ht="48" customHeight="1" x14ac:dyDescent="0.25">
      <c r="A207" s="114" t="s">
        <v>30</v>
      </c>
      <c r="B207" s="16">
        <v>21273</v>
      </c>
      <c r="C207" s="16" t="str">
        <f>IFERROR(VLOOKUP($B207,'PNF Data'!$B$2:$AO$3962,19),"")</f>
        <v>Customers, IT and digital</v>
      </c>
      <c r="D207" s="38" t="str">
        <f>_xlfn.IFNA(VLOOKUP(C207,Key!B$3:E$25,4,FALSE),"")</f>
        <v>Resources</v>
      </c>
      <c r="E207" s="16" t="str">
        <f>IFERROR(VLOOKUP($B207,'PNF Data'!$B$2:$AO$3962,3,FALSE),"")</f>
        <v>BACS Software Services</v>
      </c>
      <c r="F207" s="16" t="str">
        <f>IFERROR(VLOOKUP($B207,'PNF Data'!$B$2:$AO$3962,16,FALSE),"")</f>
        <v>IT and Documents</v>
      </c>
      <c r="G207" s="16" t="str">
        <f>IFERROR(VLOOKUP($B207,'PNF Data'!$B$2:$AO$3962,34,FALSE),"")</f>
        <v>Technology products and services, including CCTV products and maintenance</v>
      </c>
      <c r="H207" s="16" t="str">
        <f>IFERROR(IF(VLOOKUP($B207,'PNF Data'!$B$2:$AO$3962,6,FALSE)=0,"TBC",VLOOKUP($B207,'PNF Data'!$B$2:$AO$3962,6,FALSE)),"")</f>
        <v>Direct award</v>
      </c>
      <c r="I207" s="26">
        <f>IFERROR(VLOOKUP($B207,'PNF Data'!$B$2:$AO$3962,7,FALSE),"")</f>
        <v>9900</v>
      </c>
      <c r="J207" s="27">
        <f>IFERROR(IF(U207="10. Contract Management",I207),"")</f>
        <v>9900</v>
      </c>
      <c r="K207" s="93">
        <v>0</v>
      </c>
      <c r="L207" s="93" t="str">
        <f t="shared" si="24"/>
        <v>N/A</v>
      </c>
      <c r="M207" s="93" t="str">
        <f t="shared" si="25"/>
        <v>a</v>
      </c>
      <c r="N207" s="11">
        <f>IFERROR(VLOOKUP($B207,'PNF Data'!$B$2:$AO$3962,10,FALSE),"")</f>
        <v>45597</v>
      </c>
      <c r="O207" s="93" t="str">
        <f t="shared" si="26"/>
        <v>a</v>
      </c>
      <c r="P207" s="11">
        <f>IFERROR(IF(VLOOKUP($B207,'PNF Data'!$B$2:$AO$3962,11,FALSE)=0,"TBC",VLOOKUP($B207,'PNF Data'!$B$2:$AO$3962,11,FALSE)),"")</f>
        <v>45961</v>
      </c>
      <c r="R207" s="16" t="str">
        <f>IFERROR(IF(VLOOKUP($B207,'PNF Data'!$B$2:$AO$3962,13,FALSE)=0,"TBC",VLOOKUP($B207,'PNF Data'!$B$2:$AO$3962,13,FALSE)),"")</f>
        <v>Bottomline Technologies Inc.</v>
      </c>
      <c r="S207" s="21" t="str">
        <f>IFERROR(IF(VLOOKUP($B207,'PNF Data'!$B$2:$AO$3962,14,FALSE)=0,"TBC",VLOOKUP($B207,'PNF Data'!$B$2:$AO$3962,14,FALSE)),"")</f>
        <v>Small or medium sized enterprise</v>
      </c>
      <c r="T207" s="21">
        <f>IFERROR(IF(VLOOKUP($B207,'PNF Data'!$B$2:$AO$3962,15,FALSE)=0,"TBC",VLOOKUP($B207,'PNF Data'!$B$2:$AO$3962,15,FALSE)),"")</f>
        <v>8098450</v>
      </c>
      <c r="U207" s="37" t="str">
        <f>IFERROR(VLOOKUP($B207,'PNF Data'!$B$2:$AO$3962,5,FALSE),"")</f>
        <v>10. Contract management</v>
      </c>
    </row>
    <row r="208" spans="1:22" ht="24" customHeight="1" x14ac:dyDescent="0.25">
      <c r="A208" s="114" t="s">
        <v>30</v>
      </c>
      <c r="B208" s="16">
        <v>21276</v>
      </c>
      <c r="C208" s="16" t="str">
        <f>IFERROR(VLOOKUP($B208,'PNF Data'!$B$2:$AO$3962,19),"")</f>
        <v>Property and economic development</v>
      </c>
      <c r="D208" s="38" t="str">
        <f>_xlfn.IFNA(VLOOKUP(C208,Key!B$3:E$25,4,FALSE),"")</f>
        <v>Development and city services</v>
      </c>
      <c r="E208" s="16" t="str">
        <f>IFERROR(VLOOKUP($B208,'PNF Data'!$B$2:$AO$3962,3,FALSE),"")</f>
        <v xml:space="preserve">Hay Hill water feature annual maintenance </v>
      </c>
      <c r="F208" s="16" t="str">
        <f>IFERROR(VLOOKUP($B208,'PNF Data'!$B$2:$AO$3962,16,FALSE),"")</f>
        <v>Buildings and works</v>
      </c>
      <c r="G208" s="16" t="str">
        <f>IFERROR(VLOOKUP($B208,'PNF Data'!$B$2:$AO$3962,34,FALSE),"")</f>
        <v>Building products and maintenance services</v>
      </c>
      <c r="H208" s="16" t="str">
        <f>IFERROR(IF(VLOOKUP($B208,'PNF Data'!$B$2:$AO$3962,6,FALSE)=0,"TBC",VLOOKUP($B208,'PNF Data'!$B$2:$AO$3962,6,FALSE)),"")</f>
        <v>Direct award</v>
      </c>
      <c r="I208" s="26">
        <f>IFERROR(VLOOKUP($B208,'PNF Data'!$B$2:$AO$3962,7,FALSE),"")</f>
        <v>8935</v>
      </c>
      <c r="J208" s="27">
        <f>IFERROR(IF(U208="10. Contract Management",I208),"")</f>
        <v>8935</v>
      </c>
      <c r="K208" s="93">
        <v>0</v>
      </c>
      <c r="L208" s="93" t="str">
        <f t="shared" si="24"/>
        <v>N/A</v>
      </c>
      <c r="M208" s="93" t="str">
        <f t="shared" si="25"/>
        <v>a</v>
      </c>
      <c r="N208" s="11">
        <f>IFERROR(VLOOKUP($B208,'PNF Data'!$B$2:$AO$3962,10,FALSE),"")</f>
        <v>45566</v>
      </c>
      <c r="O208" s="93" t="str">
        <f t="shared" si="26"/>
        <v>a</v>
      </c>
      <c r="P208" s="11">
        <f>IFERROR(IF(VLOOKUP($B208,'PNF Data'!$B$2:$AO$3962,11,FALSE)=0,"TBC",VLOOKUP($B208,'PNF Data'!$B$2:$AO$3962,11,FALSE)),"")</f>
        <v>45930</v>
      </c>
      <c r="R208" s="21" t="str">
        <f>IFERROR(IF(VLOOKUP($B208,'PNF Data'!$B$2:$AO$3962,13,FALSE)=0,"TBC",VLOOKUP($B208,'PNF Data'!$B$2:$AO$3962,13,FALSE)),"")</f>
        <v xml:space="preserve">Newson Swimming Pools Limited </v>
      </c>
      <c r="S208" s="21" t="str">
        <f>IFERROR(IF(VLOOKUP($B208,'PNF Data'!$B$2:$AO$3962,14,FALSE)=0,"TBC",VLOOKUP($B208,'PNF Data'!$B$2:$AO$3962,14,FALSE)),"")</f>
        <v>Small or medium sized enterprise</v>
      </c>
      <c r="T208" s="21">
        <f>IFERROR(IF(VLOOKUP($B208,'PNF Data'!$B$2:$AO$3962,15,FALSE)=0,"TBC",VLOOKUP($B208,'PNF Data'!$B$2:$AO$3962,15,FALSE)),"")</f>
        <v>4621800</v>
      </c>
      <c r="U208" s="37" t="str">
        <f>IFERROR(VLOOKUP($B208,'PNF Data'!$B$2:$AO$3962,5,FALSE),"")</f>
        <v>10. Contract management</v>
      </c>
    </row>
    <row r="209" spans="1:21" ht="24" customHeight="1" x14ac:dyDescent="0.25">
      <c r="A209" s="114" t="s">
        <v>30</v>
      </c>
      <c r="B209" s="16">
        <v>21278</v>
      </c>
      <c r="C209" s="16" t="s">
        <v>87</v>
      </c>
      <c r="D209" s="38" t="s">
        <v>88</v>
      </c>
      <c r="E209" s="16" t="str">
        <f>IFERROR(VLOOKUP($B209,'PNF Data'!$B$2:$AO$3962,3,FALSE),"")</f>
        <v>Solar PV Installations</v>
      </c>
      <c r="F209" s="16" t="str">
        <f>IFERROR(VLOOKUP($B209,'PNF Data'!$B$2:$AO$3962,16,FALSE),"")</f>
        <v>Energy</v>
      </c>
      <c r="G209" s="16" t="str">
        <f>IFERROR(VLOOKUP($B209,'PNF Data'!$B$2:$AO$3962,34,FALSE),"")</f>
        <v>Renewable energy</v>
      </c>
      <c r="H209" s="16" t="s">
        <v>158</v>
      </c>
      <c r="I209" s="26">
        <f>IFERROR(VLOOKUP($B209,'PNF Data'!$B$2:$AO$3962,7,FALSE),"")</f>
        <v>1000000</v>
      </c>
      <c r="J209" s="27">
        <v>1514000</v>
      </c>
      <c r="K209" s="93">
        <v>0</v>
      </c>
      <c r="L209" s="93" t="str">
        <f t="shared" si="24"/>
        <v>N/A</v>
      </c>
      <c r="M209" s="93" t="str">
        <f t="shared" si="25"/>
        <v>a</v>
      </c>
      <c r="N209" s="11">
        <f>IFERROR(VLOOKUP($B209,'PNF Data'!$B$2:$AO$3962,10,FALSE),"")</f>
        <v>45613</v>
      </c>
      <c r="O209" s="93" t="str">
        <f t="shared" si="26"/>
        <v>a</v>
      </c>
      <c r="P209" s="11">
        <v>46112</v>
      </c>
      <c r="R209" s="21" t="s">
        <v>610</v>
      </c>
      <c r="S209" s="16" t="s">
        <v>114</v>
      </c>
      <c r="T209" s="16">
        <v>2529333</v>
      </c>
      <c r="U209" s="37" t="s">
        <v>58</v>
      </c>
    </row>
    <row r="210" spans="1:21" ht="24" customHeight="1" x14ac:dyDescent="0.25">
      <c r="A210" s="114" t="s">
        <v>30</v>
      </c>
      <c r="B210" s="16">
        <v>21279</v>
      </c>
      <c r="C210" s="16" t="s">
        <v>87</v>
      </c>
      <c r="D210" s="38" t="s">
        <v>88</v>
      </c>
      <c r="E210" s="16" t="str">
        <f>IFERROR(VLOOKUP($B210,'PNF Data'!$B$2:$AO$3962,3,FALSE),"")</f>
        <v>Renewable Heating Installations</v>
      </c>
      <c r="F210" s="16" t="str">
        <f>IFERROR(VLOOKUP($B210,'PNF Data'!$B$2:$AO$3962,16,FALSE),"")</f>
        <v>Energy</v>
      </c>
      <c r="G210" s="16" t="str">
        <f>IFERROR(VLOOKUP($B210,'PNF Data'!$B$2:$AO$3962,34,FALSE),"")</f>
        <v>Renewable energy</v>
      </c>
      <c r="H210" s="16" t="s">
        <v>106</v>
      </c>
      <c r="I210" s="26">
        <f>IFERROR(VLOOKUP($B210,'PNF Data'!$B$2:$AO$3962,7,FALSE),"")</f>
        <v>800000</v>
      </c>
      <c r="J210" s="27">
        <v>1900000</v>
      </c>
      <c r="K210" s="93">
        <v>0</v>
      </c>
      <c r="L210" s="93" t="str">
        <f t="shared" si="24"/>
        <v>N/A</v>
      </c>
      <c r="M210" s="93" t="str">
        <f t="shared" si="25"/>
        <v>a</v>
      </c>
      <c r="N210" s="11">
        <f>IFERROR(VLOOKUP($B210,'PNF Data'!$B$2:$AO$3962,10,FALSE),"")</f>
        <v>45613</v>
      </c>
      <c r="O210" s="93" t="str">
        <f t="shared" si="26"/>
        <v>a</v>
      </c>
      <c r="P210" s="11">
        <v>46112</v>
      </c>
      <c r="R210" s="16" t="s">
        <v>611</v>
      </c>
      <c r="S210" s="16" t="s">
        <v>114</v>
      </c>
      <c r="T210" s="16">
        <v>2842232</v>
      </c>
      <c r="U210" s="37" t="s">
        <v>58</v>
      </c>
    </row>
    <row r="211" spans="1:21" ht="36" customHeight="1" x14ac:dyDescent="0.25">
      <c r="A211" s="114" t="s">
        <v>92</v>
      </c>
      <c r="B211" s="16">
        <v>21282</v>
      </c>
      <c r="C211" s="16" t="s">
        <v>87</v>
      </c>
      <c r="D211" s="38" t="s">
        <v>88</v>
      </c>
      <c r="E211" s="16" t="str">
        <f>IFERROR(VLOOKUP($B211,'PNF Data'!$B$2:$AO$3962,3,FALSE),"")</f>
        <v>Nutrient Neutrality Works</v>
      </c>
      <c r="F211" s="16" t="str">
        <f>IFERROR(VLOOKUP($B211,'PNF Data'!$B$2:$AO$3962,16,FALSE),"")</f>
        <v>Buildings and works</v>
      </c>
      <c r="G211" s="16" t="str">
        <f>IFERROR(VLOOKUP($B211,'PNF Data'!$B$2:$AO$3962,34,FALSE),"")</f>
        <v>Building products and maintenance services</v>
      </c>
      <c r="H211" s="16" t="s">
        <v>158</v>
      </c>
      <c r="I211" s="26">
        <v>3000000</v>
      </c>
      <c r="J211" s="27" t="str">
        <f>IF(U211="10. Contract management",I211,"TBC")</f>
        <v>TBC</v>
      </c>
      <c r="K211" s="93">
        <v>0</v>
      </c>
      <c r="L211" s="93" t="str">
        <f t="shared" si="24"/>
        <v>TBC</v>
      </c>
      <c r="M211" s="93" t="s">
        <v>97</v>
      </c>
      <c r="N211" s="11">
        <v>45901</v>
      </c>
      <c r="O211" s="93" t="s">
        <v>97</v>
      </c>
      <c r="P211" s="11" t="str">
        <f>IFERROR(IF(VLOOKUP($B211,'PNF Data'!$B$2:$AO$3962,11,FALSE)=0,"TBC",VLOOKUP($B211,'PNF Data'!$B$2:$AO$3962,11,FALSE)),"")</f>
        <v>TBC</v>
      </c>
      <c r="R211" s="16" t="str">
        <f>IFERROR(IF(VLOOKUP($B211,'PNF Data'!$B$2:$AO$3962,13,FALSE)=0,"TBC",VLOOKUP($B211,'PNF Data'!$B$2:$AO$3962,13,FALSE)),"")</f>
        <v>TBC</v>
      </c>
      <c r="S211" s="16" t="str">
        <f>IFERROR(IF(VLOOKUP($B211,'PNF Data'!$B$2:$AO$3962,14,FALSE)=0,"TBC",VLOOKUP($B211,'PNF Data'!$B$2:$AO$3962,14,FALSE)),"")</f>
        <v>TBC</v>
      </c>
      <c r="T211" s="16" t="str">
        <f>IFERROR(IF(VLOOKUP($B211,'PNF Data'!$B$2:$AO$3962,15,FALSE)=0,"TBC",VLOOKUP($B211,'PNF Data'!$B$2:$AO$3962,15,FALSE)),"")</f>
        <v>TBC</v>
      </c>
      <c r="U211" s="37" t="s">
        <v>144</v>
      </c>
    </row>
    <row r="212" spans="1:21" ht="24" customHeight="1" x14ac:dyDescent="0.25">
      <c r="A212" s="114" t="s">
        <v>92</v>
      </c>
      <c r="B212" s="16">
        <v>21284</v>
      </c>
      <c r="C212" s="16" t="str">
        <f>IFERROR(VLOOKUP($B212,'PNF Data'!$B$2:$AO$3962,19),"")</f>
        <v>Planning and regulatory services</v>
      </c>
      <c r="D212" s="38" t="str">
        <f>_xlfn.IFNA(VLOOKUP(C212,Key!B$3:E$25,4,FALSE),"")</f>
        <v>Development and city services</v>
      </c>
      <c r="E212" s="16" t="str">
        <f>IFERROR(VLOOKUP($B212,'PNF Data'!$B$2:$AO$3962,3,FALSE),"")</f>
        <v>Contribution to King Street Traffic Enforcement Cameras installation, maintenance, fine issuing for 6 mths and enforcement (project ref FS5201) section 106 funded as part of planning requirements</v>
      </c>
      <c r="F212" s="16" t="str">
        <f>IFERROR(VLOOKUP($B212,'PNF Data'!$B$2:$AO$3962,16,FALSE),"")</f>
        <v>IT and Documents</v>
      </c>
      <c r="G212" s="16" t="str">
        <f>IFERROR(VLOOKUP($B212,'PNF Data'!$B$2:$AO$3962,34,FALSE),"")</f>
        <v>Technology products and services, including CCTV products and maintenance</v>
      </c>
      <c r="H212" s="16" t="str">
        <f>IFERROR(IF(VLOOKUP($B212,'PNF Data'!$B$2:$AO$3962,6,FALSE)=0,"TBC",VLOOKUP($B212,'PNF Data'!$B$2:$AO$3962,6,FALSE)),"")</f>
        <v>TBC</v>
      </c>
      <c r="I212" s="26">
        <f>IFERROR(VLOOKUP($B212,'PNF Data'!$B$2:$AO$3962,7,FALSE),"")</f>
        <v>125852</v>
      </c>
      <c r="J212" s="27" t="str">
        <f>IF(U212="10. Contract management",I212,"TBC")</f>
        <v>TBC</v>
      </c>
      <c r="K212" s="93">
        <v>0</v>
      </c>
      <c r="L212" s="93" t="str">
        <f t="shared" si="24"/>
        <v>TBC</v>
      </c>
      <c r="M212" s="93" t="str">
        <f t="shared" ref="M212:M226" si="27">IF(A212="A","a",IF(A212="E","TBC"))</f>
        <v>TBC</v>
      </c>
      <c r="N212" s="11">
        <f>IFERROR(VLOOKUP($B212,'PNF Data'!$B$2:$AO$3962,10,FALSE),"")</f>
        <v>45717</v>
      </c>
      <c r="O212" s="93" t="str">
        <f t="shared" ref="O212:O226" si="28">IF(A212="A","a",IF(A212="E","TBC"))</f>
        <v>TBC</v>
      </c>
      <c r="P212" s="11" t="str">
        <f>IFERROR(IF(VLOOKUP($B212,'PNF Data'!$B$2:$AO$3962,11,FALSE)=0,"TBC",VLOOKUP($B212,'PNF Data'!$B$2:$AO$3962,11,FALSE)),"")</f>
        <v>TBC</v>
      </c>
      <c r="R212" s="16" t="str">
        <f>IFERROR(IF(VLOOKUP($B212,'PNF Data'!$B$2:$AO$3962,13,FALSE)=0,"TBC",VLOOKUP($B212,'PNF Data'!$B$2:$AO$3962,13,FALSE)),"")</f>
        <v>TBC</v>
      </c>
      <c r="S212" s="16" t="str">
        <f>IFERROR(IF(VLOOKUP($B212,'PNF Data'!$B$2:$AO$3962,14,FALSE)=0,"TBC",VLOOKUP($B212,'PNF Data'!$B$2:$AO$3962,14,FALSE)),"")</f>
        <v>TBC</v>
      </c>
      <c r="T212" s="16" t="str">
        <f>IFERROR(IF(VLOOKUP($B212,'PNF Data'!$B$2:$AO$3962,15,FALSE)=0,"TBC",VLOOKUP($B212,'PNF Data'!$B$2:$AO$3962,15,FALSE)),"")</f>
        <v>TBC</v>
      </c>
      <c r="U212" s="37" t="str">
        <f>IFERROR(VLOOKUP($B212,'PNF Data'!$B$2:$AO$3962,5,FALSE),"")</f>
        <v>1. Not started</v>
      </c>
    </row>
    <row r="213" spans="1:21" ht="24" customHeight="1" x14ac:dyDescent="0.25">
      <c r="A213" s="114" t="s">
        <v>30</v>
      </c>
      <c r="B213" s="16">
        <v>21287</v>
      </c>
      <c r="C213" s="16" t="str">
        <f>IFERROR(VLOOKUP($B213,'PNF Data'!$B$2:$AO$3962,19),"")</f>
        <v>Property and economic development</v>
      </c>
      <c r="D213" s="38" t="str">
        <f>_xlfn.IFNA(VLOOKUP(C213,Key!B$3:E$25,4,FALSE),"")</f>
        <v>Development and city services</v>
      </c>
      <c r="E213" s="16" t="str">
        <f>IFERROR(VLOOKUP($B213,'PNF Data'!$B$2:$AO$3962,3,FALSE),"")</f>
        <v>Telford Unit E Marketing Q4 2024 &amp; 2025</v>
      </c>
      <c r="F213" s="16" t="str">
        <f>IFERROR(VLOOKUP($B213,'PNF Data'!$B$2:$AO$3962,16,FALSE),"")</f>
        <v>People and Professional Services</v>
      </c>
      <c r="G213" s="16" t="str">
        <f>IFERROR(VLOOKUP($B213,'PNF Data'!$B$2:$AO$3962,34,FALSE),"")</f>
        <v>Consultancy/professional services</v>
      </c>
      <c r="H213" s="16" t="str">
        <f>IFERROR(IF(VLOOKUP($B213,'PNF Data'!$B$2:$AO$3962,6,FALSE)=0,"TBC",VLOOKUP($B213,'PNF Data'!$B$2:$AO$3962,6,FALSE)),"")</f>
        <v>Direct award</v>
      </c>
      <c r="I213" s="26">
        <f>IFERROR(VLOOKUP($B213,'PNF Data'!$B$2:$AO$3962,7,FALSE),"")</f>
        <v>73000</v>
      </c>
      <c r="J213" s="27">
        <f>IFERROR(IF(U213="10. Contract Management",I213),"")</f>
        <v>73000</v>
      </c>
      <c r="K213" s="93">
        <v>0</v>
      </c>
      <c r="L213" s="93" t="str">
        <f t="shared" si="24"/>
        <v>N/A</v>
      </c>
      <c r="M213" s="93" t="str">
        <f t="shared" si="27"/>
        <v>a</v>
      </c>
      <c r="N213" s="11">
        <f>IFERROR(VLOOKUP($B213,'PNF Data'!$B$2:$AO$3962,10,FALSE),"")</f>
        <v>45586</v>
      </c>
      <c r="O213" s="93" t="str">
        <f t="shared" si="28"/>
        <v>a</v>
      </c>
      <c r="P213" s="11">
        <f>IFERROR(IF(VLOOKUP($B213,'PNF Data'!$B$2:$AO$3962,11,FALSE)=0,"TBC",VLOOKUP($B213,'PNF Data'!$B$2:$AO$3962,11,FALSE)),"")</f>
        <v>45900</v>
      </c>
      <c r="R213" s="16" t="str">
        <f>IFERROR(IF(VLOOKUP($B213,'PNF Data'!$B$2:$AO$3962,13,FALSE)=0,"TBC",VLOOKUP($B213,'PNF Data'!$B$2:$AO$3962,13,FALSE)),"")</f>
        <v>bulleys bradbury ltd (100555)</v>
      </c>
      <c r="S213" s="16" t="str">
        <f>IFERROR(IF(VLOOKUP($B213,'PNF Data'!$B$2:$AO$3962,14,FALSE)=0,"TBC",VLOOKUP($B213,'PNF Data'!$B$2:$AO$3962,14,FALSE)),"")</f>
        <v>Small or medium sized enterprise</v>
      </c>
      <c r="T213" s="16">
        <f>IFERROR(IF(VLOOKUP($B213,'PNF Data'!$B$2:$AO$3962,15,FALSE)=0,"TBC",VLOOKUP($B213,'PNF Data'!$B$2:$AO$3962,15,FALSE)),"")</f>
        <v>9572800</v>
      </c>
      <c r="U213" s="37" t="str">
        <f>IFERROR(VLOOKUP($B213,'PNF Data'!$B$2:$AO$3962,5,FALSE),"")</f>
        <v>10. Contract management</v>
      </c>
    </row>
    <row r="214" spans="1:21" ht="24" customHeight="1" x14ac:dyDescent="0.25">
      <c r="A214" s="114" t="s">
        <v>30</v>
      </c>
      <c r="B214" s="16">
        <v>21291</v>
      </c>
      <c r="C214" s="16" t="s">
        <v>87</v>
      </c>
      <c r="D214" s="38" t="s">
        <v>88</v>
      </c>
      <c r="E214" s="16" t="str">
        <f>IFERROR(VLOOKUP($B214,'PNF Data'!$B$2:$AO$3962,3,FALSE),"")</f>
        <v>Heating systems servicing &amp; repairs</v>
      </c>
      <c r="F214" s="16" t="str">
        <f>IFERROR(VLOOKUP($B214,'PNF Data'!$B$2:$AO$3962,16,FALSE),"")</f>
        <v>Buildings and works</v>
      </c>
      <c r="G214" s="16" t="str">
        <f>IFERROR(VLOOKUP($B214,'PNF Data'!$B$2:$AO$3962,34,FALSE),"")</f>
        <v>Building products and maintenance services</v>
      </c>
      <c r="H214" s="16" t="s">
        <v>106</v>
      </c>
      <c r="I214" s="26">
        <v>1900000</v>
      </c>
      <c r="J214" s="27">
        <v>1900000</v>
      </c>
      <c r="K214" s="93">
        <v>0</v>
      </c>
      <c r="L214" s="93" t="str">
        <f t="shared" si="24"/>
        <v>N/A</v>
      </c>
      <c r="M214" s="93" t="str">
        <f t="shared" si="27"/>
        <v>a</v>
      </c>
      <c r="N214" s="11">
        <f>IFERROR(VLOOKUP($B214,'PNF Data'!$B$2:$AO$3962,10,FALSE),"")</f>
        <v>45748</v>
      </c>
      <c r="O214" s="93" t="str">
        <f t="shared" si="28"/>
        <v>a</v>
      </c>
      <c r="P214" s="11">
        <v>46112</v>
      </c>
      <c r="R214" s="16" t="s">
        <v>612</v>
      </c>
      <c r="S214" s="16" t="s">
        <v>114</v>
      </c>
      <c r="T214" s="32" t="s">
        <v>613</v>
      </c>
      <c r="U214" s="37" t="s">
        <v>58</v>
      </c>
    </row>
    <row r="215" spans="1:21" ht="36" customHeight="1" x14ac:dyDescent="0.25">
      <c r="A215" s="114" t="s">
        <v>30</v>
      </c>
      <c r="B215" s="16">
        <v>21292</v>
      </c>
      <c r="C215" s="16" t="s">
        <v>87</v>
      </c>
      <c r="D215" s="38" t="s">
        <v>88</v>
      </c>
      <c r="E215" s="16" t="s">
        <v>614</v>
      </c>
      <c r="F215" s="16" t="str">
        <f>IFERROR(VLOOKUP($B215,'PNF Data'!$B$2:$AO$3962,16,FALSE),"")</f>
        <v>Buildings and works</v>
      </c>
      <c r="G215" s="16" t="str">
        <f>IFERROR(VLOOKUP($B215,'PNF Data'!$B$2:$AO$3962,34,FALSE),"")</f>
        <v>Building products and maintenance services</v>
      </c>
      <c r="H215" s="16" t="s">
        <v>106</v>
      </c>
      <c r="I215" s="26">
        <f>IFERROR(VLOOKUP($B215,'PNF Data'!$B$2:$AO$3962,7,FALSE),"")</f>
        <v>2000000</v>
      </c>
      <c r="J215" s="27">
        <v>2000000</v>
      </c>
      <c r="K215" s="93">
        <v>0</v>
      </c>
      <c r="L215" s="93" t="str">
        <f t="shared" si="24"/>
        <v>N/A</v>
      </c>
      <c r="M215" s="93" t="str">
        <f t="shared" si="27"/>
        <v>a</v>
      </c>
      <c r="N215" s="11">
        <f>IFERROR(VLOOKUP($B215,'PNF Data'!$B$2:$AO$3962,10,FALSE),"")</f>
        <v>45748</v>
      </c>
      <c r="O215" s="93" t="str">
        <f t="shared" si="28"/>
        <v>a</v>
      </c>
      <c r="P215" s="11">
        <v>46112</v>
      </c>
      <c r="R215" s="16" t="s">
        <v>615</v>
      </c>
      <c r="S215" s="16" t="s">
        <v>114</v>
      </c>
      <c r="T215" s="16">
        <v>2529333</v>
      </c>
      <c r="U215" s="37" t="s">
        <v>58</v>
      </c>
    </row>
    <row r="216" spans="1:21" ht="24" customHeight="1" x14ac:dyDescent="0.25">
      <c r="A216" s="114" t="s">
        <v>30</v>
      </c>
      <c r="B216" s="16">
        <v>21293</v>
      </c>
      <c r="C216" s="16" t="s">
        <v>87</v>
      </c>
      <c r="D216" s="38" t="s">
        <v>88</v>
      </c>
      <c r="E216" s="38" t="s">
        <v>616</v>
      </c>
      <c r="F216" s="16" t="str">
        <f>IFERROR(VLOOKUP($B216,'PNF Data'!$B$2:$AO$3962,16,FALSE),"")</f>
        <v>Buildings and works</v>
      </c>
      <c r="G216" s="16" t="str">
        <f>IFERROR(VLOOKUP($B216,'PNF Data'!$B$2:$AO$3962,34,FALSE),"")</f>
        <v>Building products and maintenance services</v>
      </c>
      <c r="H216" s="16" t="s">
        <v>106</v>
      </c>
      <c r="I216" s="26">
        <f>IFERROR(VLOOKUP($B216,'PNF Data'!$B$2:$AO$3962,7,FALSE),"")</f>
        <v>3700000</v>
      </c>
      <c r="J216" s="27">
        <v>3100000</v>
      </c>
      <c r="K216" s="93">
        <v>0</v>
      </c>
      <c r="L216" s="93" t="str">
        <f t="shared" si="24"/>
        <v>N/A</v>
      </c>
      <c r="M216" s="93" t="str">
        <f t="shared" si="27"/>
        <v>a</v>
      </c>
      <c r="N216" s="11">
        <f>IFERROR(VLOOKUP($B216,'PNF Data'!$B$2:$AO$3962,10,FALSE),"")</f>
        <v>45748</v>
      </c>
      <c r="O216" s="93" t="str">
        <f t="shared" si="28"/>
        <v>a</v>
      </c>
      <c r="P216" s="11">
        <v>46112</v>
      </c>
      <c r="R216" s="16" t="s">
        <v>611</v>
      </c>
      <c r="S216" s="16" t="s">
        <v>114</v>
      </c>
      <c r="T216" s="16">
        <v>2842232</v>
      </c>
      <c r="U216" s="37" t="s">
        <v>58</v>
      </c>
    </row>
    <row r="217" spans="1:21" ht="24" customHeight="1" x14ac:dyDescent="0.25">
      <c r="A217" s="114" t="s">
        <v>92</v>
      </c>
      <c r="B217" s="16">
        <v>21298</v>
      </c>
      <c r="C217" s="16" t="str">
        <f>IFERROR(VLOOKUP($B217,'PNF Data'!$B$2:$AO$3962,19),"")</f>
        <v>Environment services</v>
      </c>
      <c r="D217" s="38" t="str">
        <f>_xlfn.IFNA(VLOOKUP(C217,Key!B$3:E$25,4,FALSE),"")</f>
        <v>Development and city services</v>
      </c>
      <c r="E217" s="16" t="str">
        <f>IFERROR(VLOOKUP($B217,'PNF Data'!$B$2:$AO$3962,3,FALSE),"")</f>
        <v>MSCP machine maintenance</v>
      </c>
      <c r="F217" s="16" t="str">
        <f>IFERROR(VLOOKUP($B217,'PNF Data'!$B$2:$AO$3962,16,FALSE),"")</f>
        <v>Fleet and highways</v>
      </c>
      <c r="G217" s="16" t="str">
        <f>IFERROR(VLOOKUP($B217,'PNF Data'!$B$2:$AO$3962,34,FALSE),"")</f>
        <v>Parking management</v>
      </c>
      <c r="H217" s="16" t="s">
        <v>106</v>
      </c>
      <c r="I217" s="26">
        <f>IFERROR(VLOOKUP($B217,'PNF Data'!$B$2:$AO$3962,7,FALSE),"")</f>
        <v>350000</v>
      </c>
      <c r="J217" s="27" t="str">
        <f t="shared" ref="J217:J223" si="29">IF(U217="10. Contract management",I217,"TBC")</f>
        <v>TBC</v>
      </c>
      <c r="K217" s="93">
        <v>0</v>
      </c>
      <c r="L217" s="93" t="str">
        <f t="shared" si="24"/>
        <v>TBC</v>
      </c>
      <c r="M217" s="93" t="str">
        <f t="shared" si="27"/>
        <v>TBC</v>
      </c>
      <c r="N217" s="11">
        <f>IFERROR(VLOOKUP($B217,'PNF Data'!$B$2:$AO$3962,10,FALSE),"")</f>
        <v>46296</v>
      </c>
      <c r="O217" s="93" t="str">
        <f t="shared" si="28"/>
        <v>TBC</v>
      </c>
      <c r="P217" s="11" t="str">
        <f>IFERROR(IF(VLOOKUP($B217,'PNF Data'!$B$2:$AO$3962,11,FALSE)=0,"TBC",VLOOKUP($B217,'PNF Data'!$B$2:$AO$3962,11,FALSE)),"")</f>
        <v>TBC</v>
      </c>
      <c r="R217" s="16" t="str">
        <f>IFERROR(IF(VLOOKUP($B217,'PNF Data'!$B$2:$AO$3962,13,FALSE)=0,"TBC",VLOOKUP($B217,'PNF Data'!$B$2:$AO$3962,13,FALSE)),"")</f>
        <v>TBC</v>
      </c>
      <c r="S217" s="16" t="str">
        <f>IFERROR(IF(VLOOKUP($B217,'PNF Data'!$B$2:$AO$3962,14,FALSE)=0,"TBC",VLOOKUP($B217,'PNF Data'!$B$2:$AO$3962,14,FALSE)),"")</f>
        <v>TBC</v>
      </c>
      <c r="T217" s="16" t="str">
        <f>IFERROR(IF(VLOOKUP($B217,'PNF Data'!$B$2:$AO$3962,15,FALSE)=0,"TBC",VLOOKUP($B217,'PNF Data'!$B$2:$AO$3962,15,FALSE)),"")</f>
        <v>TBC</v>
      </c>
      <c r="U217" s="37" t="s">
        <v>98</v>
      </c>
    </row>
    <row r="218" spans="1:21" ht="24" customHeight="1" x14ac:dyDescent="0.25">
      <c r="A218" s="114" t="s">
        <v>92</v>
      </c>
      <c r="B218" s="16">
        <v>21299</v>
      </c>
      <c r="C218" s="16" t="str">
        <f>IFERROR(VLOOKUP($B218,'PNF Data'!$B$2:$AO$3962,19),"")</f>
        <v>Environment services</v>
      </c>
      <c r="D218" s="38" t="str">
        <f>_xlfn.IFNA(VLOOKUP(C218,Key!B$3:E$25,4,FALSE),"")</f>
        <v>Development and city services</v>
      </c>
      <c r="E218" s="16" t="str">
        <f>IFERROR(VLOOKUP($B218,'PNF Data'!$B$2:$AO$3962,3,FALSE),"")</f>
        <v>MSCP card payment transactions services</v>
      </c>
      <c r="F218" s="16" t="str">
        <f>IFERROR(VLOOKUP($B218,'PNF Data'!$B$2:$AO$3962,16,FALSE),"")</f>
        <v>Fleet and highways</v>
      </c>
      <c r="G218" s="16" t="str">
        <f>IFERROR(VLOOKUP($B218,'PNF Data'!$B$2:$AO$3962,34,FALSE),"")</f>
        <v>Parking management</v>
      </c>
      <c r="H218" s="16" t="s">
        <v>106</v>
      </c>
      <c r="I218" s="26">
        <f>IFERROR(VLOOKUP($B218,'PNF Data'!$B$2:$AO$3962,7,FALSE),"")</f>
        <v>150000</v>
      </c>
      <c r="J218" s="27" t="str">
        <f t="shared" si="29"/>
        <v>TBC</v>
      </c>
      <c r="K218" s="93">
        <v>0</v>
      </c>
      <c r="L218" s="93" t="str">
        <f t="shared" si="24"/>
        <v>TBC</v>
      </c>
      <c r="M218" s="93" t="str">
        <f t="shared" si="27"/>
        <v>TBC</v>
      </c>
      <c r="N218" s="11">
        <f>IFERROR(VLOOKUP($B218,'PNF Data'!$B$2:$AO$3962,10,FALSE),"")</f>
        <v>46296</v>
      </c>
      <c r="O218" s="93" t="str">
        <f t="shared" si="28"/>
        <v>TBC</v>
      </c>
      <c r="P218" s="11" t="str">
        <f>IFERROR(IF(VLOOKUP($B218,'PNF Data'!$B$2:$AO$3962,11,FALSE)=0,"TBC",VLOOKUP($B218,'PNF Data'!$B$2:$AO$3962,11,FALSE)),"")</f>
        <v>TBC</v>
      </c>
      <c r="Q218" s="59" t="e">
        <f>IF(#REF!="TBC","TBC",MIN(#REF!,#REF!))</f>
        <v>#REF!</v>
      </c>
      <c r="R218" s="16" t="str">
        <f>IFERROR(IF(VLOOKUP($B218,'PNF Data'!$B$2:$AO$3962,13,FALSE)=0,"TBC",VLOOKUP($B218,'PNF Data'!$B$2:$AO$3962,13,FALSE)),"")</f>
        <v>TBC</v>
      </c>
      <c r="S218" s="16" t="str">
        <f>IFERROR(IF(VLOOKUP($B218,'PNF Data'!$B$2:$AO$3962,14,FALSE)=0,"TBC",VLOOKUP($B218,'PNF Data'!$B$2:$AO$3962,14,FALSE)),"")</f>
        <v>TBC</v>
      </c>
      <c r="T218" s="16" t="str">
        <f>IFERROR(IF(VLOOKUP($B218,'PNF Data'!$B$2:$AO$3962,15,FALSE)=0,"TBC",VLOOKUP($B218,'PNF Data'!$B$2:$AO$3962,15,FALSE)),"")</f>
        <v>TBC</v>
      </c>
      <c r="U218" s="37" t="s">
        <v>98</v>
      </c>
    </row>
    <row r="219" spans="1:21" ht="60" customHeight="1" x14ac:dyDescent="0.25">
      <c r="A219" s="114" t="s">
        <v>30</v>
      </c>
      <c r="B219" s="16">
        <v>21308</v>
      </c>
      <c r="C219" s="16" t="s">
        <v>87</v>
      </c>
      <c r="D219" s="38" t="s">
        <v>88</v>
      </c>
      <c r="E219" s="16" t="str">
        <f>IFERROR(VLOOKUP($B219,'PNF Data'!$B$2:$AO$3962,3,FALSE),"")</f>
        <v>Whole House Improvements (WHI) Works</v>
      </c>
      <c r="F219" s="16" t="str">
        <f>IFERROR(VLOOKUP($B219,'PNF Data'!$B$2:$AO$3962,16,FALSE),"")</f>
        <v>Buildings and works</v>
      </c>
      <c r="G219" s="16" t="str">
        <f>IFERROR(VLOOKUP($B219,'PNF Data'!$B$2:$AO$3962,34,FALSE),"")</f>
        <v>Building products and maintenance services</v>
      </c>
      <c r="H219" s="16" t="s">
        <v>106</v>
      </c>
      <c r="I219" s="26">
        <f>IFERROR(VLOOKUP($B219,'PNF Data'!$B$2:$AO$3962,7,FALSE),"")</f>
        <v>2487500</v>
      </c>
      <c r="J219" s="27">
        <f t="shared" si="29"/>
        <v>2487500</v>
      </c>
      <c r="K219" s="98">
        <v>0</v>
      </c>
      <c r="L219" s="93" t="str">
        <f t="shared" si="24"/>
        <v>N/A</v>
      </c>
      <c r="M219" s="93" t="str">
        <f t="shared" si="27"/>
        <v>a</v>
      </c>
      <c r="N219" s="11">
        <v>45627</v>
      </c>
      <c r="O219" s="93" t="str">
        <f t="shared" si="28"/>
        <v>a</v>
      </c>
      <c r="P219" s="11">
        <v>46112</v>
      </c>
      <c r="Q219" s="16"/>
      <c r="R219" s="16" t="s">
        <v>557</v>
      </c>
      <c r="S219" s="16" t="s">
        <v>114</v>
      </c>
      <c r="T219" s="16">
        <v>4158628</v>
      </c>
      <c r="U219" s="37" t="s">
        <v>58</v>
      </c>
    </row>
    <row r="220" spans="1:21" ht="36" customHeight="1" x14ac:dyDescent="0.25">
      <c r="A220" s="114" t="s">
        <v>92</v>
      </c>
      <c r="B220" s="16">
        <v>21315</v>
      </c>
      <c r="C220" s="16" t="s">
        <v>182</v>
      </c>
      <c r="D220" s="38" t="str">
        <f>_xlfn.IFNA(VLOOKUP(C220,Key!B$3:E$25,4,FALSE),"")</f>
        <v>Development and city services</v>
      </c>
      <c r="E220" s="16" t="str">
        <f>IFERROR(VLOOKUP($B220,'PNF Data'!$B$2:$AO$3962,3,FALSE),"")</f>
        <v>Three Score Design Code</v>
      </c>
      <c r="F220" s="16" t="str">
        <f>IFERROR(VLOOKUP($B220,'PNF Data'!$B$2:$AO$3962,16,FALSE),"")</f>
        <v>Buildings and works</v>
      </c>
      <c r="G220" s="16" t="str">
        <f>IFERROR(VLOOKUP($B220,'PNF Data'!$B$2:$AO$3962,34,FALSE),"")</f>
        <v>Construction and demolition. (Including design  and related professional services)</v>
      </c>
      <c r="H220" s="16" t="str">
        <f>IFERROR(IF(VLOOKUP($B220,'PNF Data'!$B$2:$AO$3962,6,FALSE)=0,"TBC",VLOOKUP($B220,'PNF Data'!$B$2:$AO$3962,6,FALSE)),"")</f>
        <v>TBC</v>
      </c>
      <c r="I220" s="26">
        <f>IFERROR(VLOOKUP($B220,'PNF Data'!$B$2:$AO$3962,7,FALSE),"")</f>
        <v>130000</v>
      </c>
      <c r="J220" s="27" t="str">
        <f t="shared" si="29"/>
        <v>TBC</v>
      </c>
      <c r="K220" s="98">
        <v>0</v>
      </c>
      <c r="L220" s="93" t="str">
        <f t="shared" si="24"/>
        <v>TBC</v>
      </c>
      <c r="M220" s="93" t="str">
        <f t="shared" si="27"/>
        <v>TBC</v>
      </c>
      <c r="N220" s="11">
        <f>IFERROR(VLOOKUP($B220,'PNF Data'!$B$2:$AO$3962,10,FALSE),"")</f>
        <v>45669</v>
      </c>
      <c r="O220" s="93" t="str">
        <f t="shared" si="28"/>
        <v>TBC</v>
      </c>
      <c r="P220" s="11" t="s">
        <v>57</v>
      </c>
      <c r="R220" s="16" t="s">
        <v>57</v>
      </c>
      <c r="S220" s="16" t="s">
        <v>57</v>
      </c>
      <c r="T220" s="16" t="s">
        <v>57</v>
      </c>
      <c r="U220" s="37" t="s">
        <v>144</v>
      </c>
    </row>
    <row r="221" spans="1:21" ht="36" customHeight="1" x14ac:dyDescent="0.2">
      <c r="A221" s="114" t="s">
        <v>30</v>
      </c>
      <c r="B221" s="16">
        <v>21317</v>
      </c>
      <c r="C221" s="16" t="s">
        <v>617</v>
      </c>
      <c r="D221" s="38" t="str">
        <f>_xlfn.IFNA(VLOOKUP(C221,Key!B$3:E$25,4,FALSE),"")</f>
        <v>Resources</v>
      </c>
      <c r="E221" s="16" t="s">
        <v>618</v>
      </c>
      <c r="F221" s="16" t="str">
        <f>IFERROR(VLOOKUP($B221,'PNF Data'!$B$2:$AO$3962,16,FALSE),"")</f>
        <v>IT and Documents</v>
      </c>
      <c r="G221" s="16" t="str">
        <f>IFERROR(VLOOKUP($B221,'PNF Data'!$B$2:$AO$3962,34,FALSE),"")</f>
        <v>Technology products and services, including CCTV products and maintenance</v>
      </c>
      <c r="H221" s="16" t="str">
        <f>IFERROR(IF(VLOOKUP($B221,'PNF Data'!$B$2:$AO$3962,6,FALSE)=0,"TBC",VLOOKUP($B221,'PNF Data'!$B$2:$AO$3962,6,FALSE)),"")</f>
        <v>Direct award</v>
      </c>
      <c r="I221" s="26">
        <f>IFERROR(VLOOKUP($B221,'PNF Data'!$B$2:$AO$3962,7,FALSE),"")</f>
        <v>17500</v>
      </c>
      <c r="J221" s="27">
        <f t="shared" si="29"/>
        <v>17500</v>
      </c>
      <c r="K221" s="98">
        <v>0</v>
      </c>
      <c r="L221" s="93" t="str">
        <f t="shared" si="24"/>
        <v>N/A</v>
      </c>
      <c r="M221" s="93" t="str">
        <f t="shared" si="27"/>
        <v>a</v>
      </c>
      <c r="N221" s="11">
        <f>IFERROR(VLOOKUP($B221,'PNF Data'!$B$2:$AO$3962,10,FALSE),"")</f>
        <v>45748</v>
      </c>
      <c r="O221" s="93" t="str">
        <f t="shared" si="28"/>
        <v>a</v>
      </c>
      <c r="P221" s="11">
        <f>IF(VLOOKUP($B221,'PNF Data'!$B$2:$AO$3962,11,FALSE)=0,"TBC",VLOOKUP($B221,'PNF Data'!$B$2:$AO$3962,11,FALSE))</f>
        <v>46112</v>
      </c>
      <c r="R221" s="57" t="s">
        <v>619</v>
      </c>
      <c r="S221" s="108" t="s">
        <v>620</v>
      </c>
      <c r="T221" s="108">
        <v>8538777</v>
      </c>
      <c r="U221" s="37" t="s">
        <v>58</v>
      </c>
    </row>
    <row r="222" spans="1:21" ht="24" customHeight="1" x14ac:dyDescent="0.2">
      <c r="A222" s="114" t="s">
        <v>30</v>
      </c>
      <c r="B222" s="16">
        <v>21320</v>
      </c>
      <c r="C222" s="39" t="s">
        <v>385</v>
      </c>
      <c r="D222" s="38" t="str">
        <f>_xlfn.IFNA(VLOOKUP(C222,Key!B$3:E$25,4,FALSE),"")</f>
        <v>Development and city services</v>
      </c>
      <c r="E222" s="16" t="str">
        <f>IFERROR(VLOOKUP($B222,'PNF Data'!$B$2:$AO$3962,3,FALSE),"")</f>
        <v>Ninhams Court Planning</v>
      </c>
      <c r="F222" s="16" t="str">
        <f>IFERROR(VLOOKUP($B222,'PNF Data'!$B$2:$AO$3962,16,FALSE),"")</f>
        <v>Buildings and works</v>
      </c>
      <c r="G222" s="16" t="str">
        <f>IFERROR(VLOOKUP($B222,'PNF Data'!$B$2:$AO$3962,34,FALSE),"")</f>
        <v>Construction and demolition. (Including design  and related professional services)</v>
      </c>
      <c r="H222" s="16" t="str">
        <f>IFERROR(IF(VLOOKUP($B222,'PNF Data'!$B$2:$AO$3962,6,FALSE)=0,"TBC",VLOOKUP($B222,'PNF Data'!$B$2:$AO$3962,6,FALSE)),"")</f>
        <v>Direct award</v>
      </c>
      <c r="I222" s="26">
        <f>IFERROR(VLOOKUP($B222,'PNF Data'!$B$2:$AO$3962,7,FALSE),"")</f>
        <v>16375</v>
      </c>
      <c r="J222" s="27">
        <f t="shared" si="29"/>
        <v>16375</v>
      </c>
      <c r="K222" s="98">
        <v>0</v>
      </c>
      <c r="L222" s="93" t="str">
        <f t="shared" si="24"/>
        <v>N/A</v>
      </c>
      <c r="M222" s="93" t="str">
        <f t="shared" si="27"/>
        <v>a</v>
      </c>
      <c r="N222" s="11">
        <f>IFERROR(VLOOKUP($B222,'PNF Data'!$B$2:$AO$3962,10,FALSE),"")</f>
        <v>45607</v>
      </c>
      <c r="O222" s="93" t="str">
        <f t="shared" si="28"/>
        <v>a</v>
      </c>
      <c r="P222" s="11">
        <v>45972</v>
      </c>
      <c r="R222" s="57" t="s">
        <v>621</v>
      </c>
      <c r="S222" s="108" t="s">
        <v>114</v>
      </c>
      <c r="T222" s="108">
        <v>4700058</v>
      </c>
      <c r="U222" s="37" t="str">
        <f>IFERROR(VLOOKUP($B222,'PNF Data'!$B$2:$AO$3962,5,FALSE),"")</f>
        <v>10. Contract management</v>
      </c>
    </row>
    <row r="223" spans="1:21" ht="24" customHeight="1" x14ac:dyDescent="0.25">
      <c r="A223" s="114" t="s">
        <v>92</v>
      </c>
      <c r="B223" s="16">
        <v>21333</v>
      </c>
      <c r="C223" s="16" t="s">
        <v>51</v>
      </c>
      <c r="D223" s="38" t="str">
        <f>_xlfn.IFNA(VLOOKUP(C223,Key!B$3:E$25,4,FALSE),"")</f>
        <v>Development and city services</v>
      </c>
      <c r="E223" s="16" t="str">
        <f>IFERROR(VLOOKUP($B223,'PNF Data'!$B$2:$AO$3962,3,FALSE),"")</f>
        <v>Waterloo Park splashpad refurbishment to include upgrade to a recycled system</v>
      </c>
      <c r="F223" s="16" t="str">
        <f>IFERROR(VLOOKUP($B223,'PNF Data'!$B$2:$AO$3962,16,FALSE),"")</f>
        <v>Sports and leisure</v>
      </c>
      <c r="G223" s="16" t="str">
        <f>IFERROR(VLOOKUP($B223,'PNF Data'!$B$2:$AO$3962,34,FALSE),"")</f>
        <v>Fitness and leisure equipment and services</v>
      </c>
      <c r="H223" s="16" t="s">
        <v>106</v>
      </c>
      <c r="I223" s="26">
        <f>IFERROR(VLOOKUP($B223,'PNF Data'!$B$2:$AO$3962,7,FALSE),"")</f>
        <v>265000</v>
      </c>
      <c r="J223" s="27" t="str">
        <f t="shared" si="29"/>
        <v>TBC</v>
      </c>
      <c r="K223" s="98">
        <v>0</v>
      </c>
      <c r="L223" s="93" t="str">
        <f t="shared" si="24"/>
        <v>TBC</v>
      </c>
      <c r="M223" s="93" t="str">
        <f t="shared" si="27"/>
        <v>TBC</v>
      </c>
      <c r="N223" s="11">
        <f>IFERROR(VLOOKUP($B223,'PNF Data'!$B$2:$AO$3962,10,FALSE),"")</f>
        <v>45674</v>
      </c>
      <c r="O223" s="93" t="str">
        <f t="shared" si="28"/>
        <v>TBC</v>
      </c>
      <c r="P223" s="11" t="s">
        <v>57</v>
      </c>
      <c r="R223" s="16" t="s">
        <v>57</v>
      </c>
      <c r="S223" s="16" t="s">
        <v>57</v>
      </c>
      <c r="T223" s="16" t="s">
        <v>57</v>
      </c>
      <c r="U223" s="37" t="s">
        <v>322</v>
      </c>
    </row>
    <row r="224" spans="1:21" ht="48" customHeight="1" x14ac:dyDescent="0.2">
      <c r="A224" s="114" t="s">
        <v>30</v>
      </c>
      <c r="B224" s="16">
        <v>21336</v>
      </c>
      <c r="C224" s="16" t="s">
        <v>617</v>
      </c>
      <c r="D224" s="38" t="str">
        <f>_xlfn.IFNA(VLOOKUP(C224,Key!B$3:E$25,4,FALSE),"")</f>
        <v>Resources</v>
      </c>
      <c r="E224" s="16" t="str">
        <f>IFERROR(VLOOKUP($B224,'PNF Data'!$B$2:$AO$3962,3,FALSE),"")</f>
        <v>Unit4 Payroll Consultancy</v>
      </c>
      <c r="F224" s="16" t="str">
        <f>IFERROR(VLOOKUP($B224,'PNF Data'!$B$2:$AO$3962,16,FALSE),"")</f>
        <v>IT and Documents</v>
      </c>
      <c r="G224" s="16" t="str">
        <f>IFERROR(VLOOKUP($B224,'PNF Data'!$B$2:$AO$3962,34,FALSE),"")</f>
        <v>Technology products and services, including CCTV products and maintenance</v>
      </c>
      <c r="H224" s="16" t="str">
        <f>IFERROR(IF(VLOOKUP($B224,'PNF Data'!$B$2:$AO$3962,6,FALSE)=0,"TBC",VLOOKUP($B224,'PNF Data'!$B$2:$AO$3962,6,FALSE)),"")</f>
        <v>Framework - Direct award</v>
      </c>
      <c r="I224" s="26">
        <f>IFERROR(VLOOKUP($B224,'PNF Data'!$B$2:$AO$3962,7,FALSE),"")</f>
        <v>99000</v>
      </c>
      <c r="J224" s="27">
        <v>78925</v>
      </c>
      <c r="K224" s="98">
        <v>0</v>
      </c>
      <c r="L224" s="93" t="str">
        <f t="shared" si="24"/>
        <v>N/A</v>
      </c>
      <c r="M224" s="93" t="str">
        <f t="shared" si="27"/>
        <v>a</v>
      </c>
      <c r="N224" s="11">
        <v>45628</v>
      </c>
      <c r="O224" s="93" t="str">
        <f t="shared" si="28"/>
        <v>a</v>
      </c>
      <c r="P224" s="11">
        <v>45992</v>
      </c>
      <c r="R224" s="108" t="s">
        <v>622</v>
      </c>
      <c r="S224" s="108" t="s">
        <v>114</v>
      </c>
      <c r="T224" s="108">
        <v>9715040</v>
      </c>
      <c r="U224" s="37" t="s">
        <v>58</v>
      </c>
    </row>
    <row r="225" spans="1:22" ht="37.5" customHeight="1" x14ac:dyDescent="0.25">
      <c r="A225" s="114" t="s">
        <v>30</v>
      </c>
      <c r="B225" s="16">
        <v>21341</v>
      </c>
      <c r="C225" s="16" t="s">
        <v>87</v>
      </c>
      <c r="D225" s="38" t="s">
        <v>88</v>
      </c>
      <c r="E225" s="16" t="str">
        <f>IFERROR(VLOOKUP($B225,'PNF Data'!$B$2:$AO$3962,3,FALSE),"")</f>
        <v>Electrical Installation Materials</v>
      </c>
      <c r="F225" s="16" t="str">
        <f>IFERROR(VLOOKUP($B225,'PNF Data'!$B$2:$AO$3962,16,FALSE),"")</f>
        <v>Buildings and works</v>
      </c>
      <c r="G225" s="16" t="str">
        <f>IFERROR(VLOOKUP($B225,'PNF Data'!$B$2:$AO$3962,34,FALSE),"")</f>
        <v>Building products and maintenance services</v>
      </c>
      <c r="H225" s="16" t="s">
        <v>164</v>
      </c>
      <c r="I225" s="26">
        <f>IFERROR(VLOOKUP($B225,'PNF Data'!$B$2:$AO$3962,7,FALSE),"")</f>
        <v>150000</v>
      </c>
      <c r="J225" s="27">
        <v>150000</v>
      </c>
      <c r="K225" s="98">
        <v>0</v>
      </c>
      <c r="L225" s="63">
        <v>45633</v>
      </c>
      <c r="M225" s="93" t="str">
        <f t="shared" si="27"/>
        <v>a</v>
      </c>
      <c r="N225" s="11">
        <v>45633</v>
      </c>
      <c r="O225" s="93" t="str">
        <f t="shared" si="28"/>
        <v>a</v>
      </c>
      <c r="P225" s="11">
        <v>45997</v>
      </c>
      <c r="R225" s="16" t="s">
        <v>623</v>
      </c>
      <c r="S225" s="16" t="s">
        <v>232</v>
      </c>
      <c r="T225" s="16" t="s">
        <v>624</v>
      </c>
      <c r="U225" s="37" t="s">
        <v>58</v>
      </c>
    </row>
    <row r="226" spans="1:22" ht="36" customHeight="1" x14ac:dyDescent="0.25">
      <c r="A226" s="114" t="s">
        <v>92</v>
      </c>
      <c r="B226" s="16">
        <v>21353</v>
      </c>
      <c r="C226" s="16" t="s">
        <v>87</v>
      </c>
      <c r="D226" s="38" t="str">
        <f>_xlfn.IFNA(VLOOKUP(C226,Key!B$3:E$25,4,FALSE),"")</f>
        <v>Communities and housing</v>
      </c>
      <c r="E226" s="16" t="str">
        <f>IFERROR(VLOOKUP($B226,'PNF Data'!$B$2:$AO$3962,3,FALSE),"")</f>
        <v xml:space="preserve">Roof Surveys - HRA </v>
      </c>
      <c r="F226" s="16" t="str">
        <f>IFERROR(VLOOKUP($B226,'PNF Data'!$B$2:$AO$3962,16,FALSE),"")</f>
        <v>Buildings and works</v>
      </c>
      <c r="G226" s="16" t="str">
        <f>IFERROR(VLOOKUP($B226,'PNF Data'!$B$2:$AO$3962,34,FALSE),"")</f>
        <v>Building products and maintenance services</v>
      </c>
      <c r="H226" s="16" t="str">
        <f>IFERROR(IF(VLOOKUP($B226,'PNF Data'!$B$2:$AO$3962,6,FALSE)=0,"TBC",VLOOKUP($B226,'PNF Data'!$B$2:$AO$3962,6,FALSE)),"")</f>
        <v>TBC</v>
      </c>
      <c r="I226" s="26">
        <f>IFERROR(VLOOKUP($B226,'PNF Data'!$B$2:$AO$3962,7,FALSE),"")</f>
        <v>250000</v>
      </c>
      <c r="J226" s="27" t="str">
        <f>IF(U226="10. Contract management",I226,"TBC")</f>
        <v>TBC</v>
      </c>
      <c r="K226" s="98">
        <v>0</v>
      </c>
      <c r="L226" s="93" t="str">
        <f>IF(A226="A","N/A",IF(A226="E","TBC"))</f>
        <v>TBC</v>
      </c>
      <c r="M226" s="93" t="str">
        <f t="shared" si="27"/>
        <v>TBC</v>
      </c>
      <c r="N226" s="11">
        <f>IFERROR(VLOOKUP($B226,'PNF Data'!$B$2:$AO$3962,10,FALSE),"")</f>
        <v>45629</v>
      </c>
      <c r="O226" s="93" t="str">
        <f t="shared" si="28"/>
        <v>TBC</v>
      </c>
      <c r="P226" s="11" t="s">
        <v>57</v>
      </c>
      <c r="R226" s="16" t="s">
        <v>57</v>
      </c>
      <c r="S226" s="16" t="s">
        <v>57</v>
      </c>
      <c r="T226" s="16" t="s">
        <v>57</v>
      </c>
      <c r="U226" s="37" t="str">
        <f>IFERROR(VLOOKUP($B226,'PNF Data'!$B$2:$AO$3962,5,FALSE),"")</f>
        <v>1. Not started</v>
      </c>
    </row>
    <row r="227" spans="1:22" ht="23.1" customHeight="1" x14ac:dyDescent="0.25">
      <c r="A227" s="114" t="s">
        <v>30</v>
      </c>
      <c r="B227" s="16">
        <v>21360</v>
      </c>
      <c r="C227" s="16" t="s">
        <v>51</v>
      </c>
      <c r="D227" s="38" t="str">
        <f>_xlfn.IFNA(VLOOKUP(C227,Key!B$3:E$25,4,FALSE),"")</f>
        <v>Development and city services</v>
      </c>
      <c r="E227" s="16" t="str">
        <f>IFERROR(VLOOKUP($B227,'PNF Data'!$B$2:$AO$3962,3,FALSE),"")</f>
        <v>City Cemetery Railings</v>
      </c>
      <c r="F227" s="16" t="str">
        <f>IFERROR(VLOOKUP($B227,'PNF Data'!$B$2:$AO$3962,16,FALSE),"")</f>
        <v>Buildings and works</v>
      </c>
      <c r="G227" s="16" t="str">
        <f>IFERROR(VLOOKUP($B227,'PNF Data'!$B$2:$AO$3962,34,FALSE),"")</f>
        <v>Construction and demolition. (Including design  and related professional services)</v>
      </c>
      <c r="H227" s="16" t="s">
        <v>112</v>
      </c>
      <c r="I227" s="26">
        <f>IFERROR(VLOOKUP($B227,'PNF Data'!$B$2:$AO$3962,7,FALSE),"")</f>
        <v>125000</v>
      </c>
      <c r="J227" s="27">
        <v>125000</v>
      </c>
      <c r="K227" s="98">
        <v>0</v>
      </c>
      <c r="L227" s="63">
        <v>45673</v>
      </c>
      <c r="M227" s="63">
        <v>45673</v>
      </c>
      <c r="N227" s="11">
        <v>45679</v>
      </c>
      <c r="O227" s="63">
        <v>45679</v>
      </c>
      <c r="P227" s="11">
        <v>45869</v>
      </c>
      <c r="R227" s="38" t="s">
        <v>625</v>
      </c>
      <c r="S227" s="16" t="s">
        <v>626</v>
      </c>
      <c r="T227" s="16">
        <v>6709013</v>
      </c>
      <c r="U227" s="37" t="s">
        <v>58</v>
      </c>
    </row>
    <row r="228" spans="1:22" ht="24" customHeight="1" x14ac:dyDescent="0.25">
      <c r="A228" s="114" t="s">
        <v>30</v>
      </c>
      <c r="B228" s="16">
        <v>21361</v>
      </c>
      <c r="C228" s="16" t="s">
        <v>182</v>
      </c>
      <c r="D228" s="38" t="str">
        <f>_xlfn.IFNA(VLOOKUP(C228,Key!B$3:E$25,4,FALSE),"")</f>
        <v>Development and city services</v>
      </c>
      <c r="E228" s="16" t="str">
        <f>IFERROR(VLOOKUP($B228,'PNF Data'!$B$2:$AO$3962,3,FALSE),"")</f>
        <v>Commercial Condition Surveys</v>
      </c>
      <c r="F228" s="16" t="str">
        <f>IFERROR(VLOOKUP($B228,'PNF Data'!$B$2:$AO$3962,16,FALSE),"")</f>
        <v>Buildings and works</v>
      </c>
      <c r="G228" s="16" t="str">
        <f>IFERROR(VLOOKUP($B228,'PNF Data'!$B$2:$AO$3962,34,FALSE),"")</f>
        <v>Construction and demolition. (Including design  and related professional services)</v>
      </c>
      <c r="H228" s="16" t="str">
        <f>IFERROR(IF(VLOOKUP($B228,'PNF Data'!$B$2:$AO$3962,6,FALSE)=0,"TBC",VLOOKUP($B228,'PNF Data'!$B$2:$AO$3962,6,FALSE)),"")</f>
        <v>Quote process</v>
      </c>
      <c r="I228" s="26">
        <f>IFERROR(VLOOKUP($B228,'PNF Data'!$B$2:$AO$3962,7,FALSE),"")</f>
        <v>80000</v>
      </c>
      <c r="J228" s="27">
        <f>IF(U228="10. Contract management",I228,"TBC")</f>
        <v>80000</v>
      </c>
      <c r="K228" s="98">
        <v>0</v>
      </c>
      <c r="L228" s="93" t="str">
        <f t="shared" ref="L228:L248" si="30">IF(A228="A","N/A",IF(A228="E","TBC"))</f>
        <v>N/A</v>
      </c>
      <c r="M228" s="93" t="str">
        <f t="shared" ref="M228:M248" si="31">IF(A228="A","a",IF(A228="E","TBC"))</f>
        <v>a</v>
      </c>
      <c r="N228" s="11">
        <f>IFERROR(VLOOKUP($B228,'PNF Data'!$B$2:$AO$3962,10,FALSE),"")</f>
        <v>45663</v>
      </c>
      <c r="O228" s="93" t="str">
        <f t="shared" ref="O228:O233" si="32">IF(A228="A","a",IF(A228="E","TBC"))</f>
        <v>a</v>
      </c>
      <c r="P228" s="11">
        <v>46112</v>
      </c>
      <c r="R228" s="16" t="s">
        <v>627</v>
      </c>
      <c r="S228" s="16" t="s">
        <v>620</v>
      </c>
      <c r="T228" s="16" t="s">
        <v>628</v>
      </c>
      <c r="U228" s="37" t="str">
        <f>IFERROR(VLOOKUP($B228,'PNF Data'!$B$2:$AO$3962,5,FALSE),"")</f>
        <v>10. Contract management</v>
      </c>
    </row>
    <row r="229" spans="1:22" ht="24" customHeight="1" x14ac:dyDescent="0.25">
      <c r="A229" s="114" t="s">
        <v>30</v>
      </c>
      <c r="B229" s="16">
        <v>21364</v>
      </c>
      <c r="C229" s="16" t="s">
        <v>182</v>
      </c>
      <c r="D229" s="38" t="str">
        <f>_xlfn.IFNA(VLOOKUP(C229,Key!B$3:E$25,4,FALSE),"")</f>
        <v>Development and city services</v>
      </c>
      <c r="E229" s="16" t="str">
        <f>IFERROR(VLOOKUP($B229,'PNF Data'!$B$2:$AO$3962,3,FALSE),"")</f>
        <v>Advice regarding Lion Homes</v>
      </c>
      <c r="F229" s="16" t="str">
        <f>IFERROR(VLOOKUP($B229,'PNF Data'!$B$2:$AO$3962,16,FALSE),"")</f>
        <v>People and Professional Services</v>
      </c>
      <c r="G229" s="16" t="str">
        <f>IFERROR(VLOOKUP($B229,'PNF Data'!$B$2:$AO$3962,34,FALSE),"")</f>
        <v>Consultancy/professional services</v>
      </c>
      <c r="H229" s="16" t="str">
        <f>IFERROR(IF(VLOOKUP($B229,'PNF Data'!$B$2:$AO$3962,6,FALSE)=0,"TBC",VLOOKUP($B229,'PNF Data'!$B$2:$AO$3962,6,FALSE)),"")</f>
        <v>Open tender</v>
      </c>
      <c r="I229" s="26">
        <f>IFERROR(VLOOKUP($B229,'PNF Data'!$B$2:$AO$3962,7,FALSE),"")</f>
        <v>6000</v>
      </c>
      <c r="J229" s="27">
        <f>IF(U229="10. Contract management",I229,"TBC")</f>
        <v>6000</v>
      </c>
      <c r="K229" s="98">
        <v>0</v>
      </c>
      <c r="L229" s="93" t="str">
        <f t="shared" si="30"/>
        <v>N/A</v>
      </c>
      <c r="M229" s="93" t="str">
        <f t="shared" si="31"/>
        <v>a</v>
      </c>
      <c r="N229" s="11">
        <f>IFERROR(VLOOKUP($B229,'PNF Data'!$B$2:$AO$3962,10,FALSE),"")</f>
        <v>45638</v>
      </c>
      <c r="O229" s="93" t="str">
        <f t="shared" si="32"/>
        <v>a</v>
      </c>
      <c r="P229" s="11">
        <v>46003</v>
      </c>
      <c r="R229" s="16" t="s">
        <v>629</v>
      </c>
      <c r="S229" s="16" t="s">
        <v>114</v>
      </c>
      <c r="T229" s="16">
        <v>9389147</v>
      </c>
      <c r="U229" s="37" t="str">
        <f>IFERROR(VLOOKUP($B229,'PNF Data'!$B$2:$AO$3962,5,FALSE),"")</f>
        <v>10. Contract management</v>
      </c>
    </row>
    <row r="230" spans="1:22" ht="24" x14ac:dyDescent="0.25">
      <c r="A230" s="114" t="s">
        <v>30</v>
      </c>
      <c r="B230" s="16">
        <v>21370</v>
      </c>
      <c r="C230" s="16" t="s">
        <v>182</v>
      </c>
      <c r="D230" s="38" t="s">
        <v>110</v>
      </c>
      <c r="E230" s="16" t="str">
        <f>IFERROR(VLOOKUP($B230,'PNF Data'!$B$2:$AO$3962,3,FALSE),"")</f>
        <v>Anglia Square management</v>
      </c>
      <c r="F230" s="16" t="str">
        <f>IFERROR(VLOOKUP($B230,'PNF Data'!$B$2:$AO$3962,16,FALSE),"")</f>
        <v>Buildings and works</v>
      </c>
      <c r="G230" s="16" t="str">
        <f>IFERROR(VLOOKUP($B230,'PNF Data'!$B$2:$AO$3962,34,FALSE),"")</f>
        <v>Building products and maintenance services</v>
      </c>
      <c r="H230" s="16" t="s">
        <v>112</v>
      </c>
      <c r="I230" s="26">
        <f>IFERROR(VLOOKUP($B230,'PNF Data'!$B$2:$AO$3962,7,FALSE),"")</f>
        <v>250000</v>
      </c>
      <c r="J230" s="27">
        <v>250000</v>
      </c>
      <c r="K230" s="98">
        <v>0</v>
      </c>
      <c r="L230" s="93" t="str">
        <f t="shared" si="30"/>
        <v>N/A</v>
      </c>
      <c r="M230" s="93" t="str">
        <f t="shared" si="31"/>
        <v>a</v>
      </c>
      <c r="N230" s="11">
        <f>IFERROR(VLOOKUP($B230,'PNF Data'!$B$2:$AO$3962,10,FALSE),"")</f>
        <v>45643</v>
      </c>
      <c r="O230" s="93" t="str">
        <f t="shared" si="32"/>
        <v>a</v>
      </c>
      <c r="P230" s="11">
        <v>46112</v>
      </c>
      <c r="R230" s="16" t="s">
        <v>630</v>
      </c>
      <c r="S230" s="16" t="s">
        <v>620</v>
      </c>
      <c r="T230" s="16" t="s">
        <v>631</v>
      </c>
      <c r="U230" s="37" t="s">
        <v>58</v>
      </c>
    </row>
    <row r="231" spans="1:22" ht="24" customHeight="1" x14ac:dyDescent="0.25">
      <c r="A231" s="114" t="s">
        <v>30</v>
      </c>
      <c r="B231" s="16">
        <v>21272</v>
      </c>
      <c r="C231" s="16" t="str">
        <f>IFERROR(VLOOKUP($B231,'PNF Data'!$B$2:$AO$3962,19),"")</f>
        <v>Environment services</v>
      </c>
      <c r="D231" s="38" t="str">
        <f>_xlfn.IFNA(VLOOKUP(C231,Key!B$3:E$25,4,FALSE),"")</f>
        <v>Development and city services</v>
      </c>
      <c r="E231" s="16" t="str">
        <f>IFERROR(VLOOKUP($B231,'PNF Data'!$B$2:$AO$3962,3,FALSE),"")</f>
        <v>Cash Collections</v>
      </c>
      <c r="F231" s="16" t="str">
        <f>IFERROR(VLOOKUP($B231,'PNF Data'!$B$2:$AO$3962,16,FALSE),"")</f>
        <v>People and Professional Services</v>
      </c>
      <c r="G231" s="16" t="str">
        <f>IFERROR(VLOOKUP($B231,'PNF Data'!$B$2:$AO$3962,34,FALSE),"")</f>
        <v>Finance</v>
      </c>
      <c r="H231" s="16" t="s">
        <v>106</v>
      </c>
      <c r="I231" s="26">
        <f>IFERROR(VLOOKUP($B231,'PNF Data'!$B$2:$AO$3962,7,FALSE),"")</f>
        <v>400000</v>
      </c>
      <c r="J231" s="27">
        <v>240000</v>
      </c>
      <c r="K231" s="93">
        <v>0</v>
      </c>
      <c r="L231" s="93" t="str">
        <f t="shared" si="30"/>
        <v>N/A</v>
      </c>
      <c r="M231" s="93" t="str">
        <f t="shared" si="31"/>
        <v>a</v>
      </c>
      <c r="N231" s="11">
        <f>IFERROR(VLOOKUP($B231,'PNF Data'!$B$2:$AO$3962,10,FALSE),"")</f>
        <v>45748</v>
      </c>
      <c r="O231" s="93" t="str">
        <f t="shared" si="32"/>
        <v>a</v>
      </c>
      <c r="P231" s="11">
        <v>46477</v>
      </c>
      <c r="R231" s="16" t="s">
        <v>632</v>
      </c>
      <c r="S231" s="16" t="str">
        <f>IFERROR(IF(VLOOKUP($B231,'PNF Data'!$B$2:$AO$3962,14,FALSE)=0,"TBC",VLOOKUP($B231,'PNF Data'!$B$2:$AO$3962,14,FALSE)),"")</f>
        <v>TBC</v>
      </c>
      <c r="T231" s="115" t="s">
        <v>633</v>
      </c>
      <c r="U231" s="37" t="s">
        <v>58</v>
      </c>
    </row>
    <row r="232" spans="1:22" ht="48" customHeight="1" x14ac:dyDescent="0.25">
      <c r="A232" s="114" t="s">
        <v>92</v>
      </c>
      <c r="B232" s="21">
        <v>21373</v>
      </c>
      <c r="C232" s="16" t="s">
        <v>617</v>
      </c>
      <c r="D232" s="38" t="str">
        <f>_xlfn.IFNA(VLOOKUP(C232,Key!B$3:E$25,4,FALSE),"")</f>
        <v>Resources</v>
      </c>
      <c r="E232" s="16" t="str">
        <f>IFERROR(VLOOKUP($B232,'PNF Data'!$B$2:$AO$3962,3,FALSE),"")</f>
        <v>Contact Manager, Workflow and Document Management System</v>
      </c>
      <c r="F232" s="16" t="str">
        <f>IFERROR(VLOOKUP($B232,'PNF Data'!$B$2:$AO$3962,16,FALSE),"")</f>
        <v>IT and Documents</v>
      </c>
      <c r="G232" s="16" t="str">
        <f>IFERROR(VLOOKUP($B232,'PNF Data'!$B$2:$AO$3962,34,FALSE),"")</f>
        <v>Technology products and services, including CCTV products and maintenance</v>
      </c>
      <c r="H232" s="16" t="str">
        <f>IFERROR(IF(VLOOKUP($B232,'PNF Data'!$B$2:$AO$3962,6,FALSE)=0,"TBC",VLOOKUP($B232,'PNF Data'!$B$2:$AO$3962,6,FALSE)),"")</f>
        <v>TBC</v>
      </c>
      <c r="I232" s="26">
        <f>IFERROR(VLOOKUP($B232,'PNF Data'!$B$2:$AO$3962,7,FALSE),"")</f>
        <v>500000</v>
      </c>
      <c r="J232" s="27" t="str">
        <f>IF(U232="10. Contract management",I232,"TBC")</f>
        <v>TBC</v>
      </c>
      <c r="K232" s="98">
        <v>0</v>
      </c>
      <c r="L232" s="93" t="str">
        <f t="shared" si="30"/>
        <v>TBC</v>
      </c>
      <c r="M232" s="93" t="str">
        <f t="shared" si="31"/>
        <v>TBC</v>
      </c>
      <c r="N232" s="11">
        <f>IFERROR(VLOOKUP($B232,'PNF Data'!$B$2:$AO$3962,10,FALSE),"")</f>
        <v>46478</v>
      </c>
      <c r="O232" s="93" t="str">
        <f t="shared" si="32"/>
        <v>TBC</v>
      </c>
      <c r="P232" s="11" t="s">
        <v>57</v>
      </c>
      <c r="R232" s="16" t="s">
        <v>57</v>
      </c>
      <c r="S232" s="16" t="s">
        <v>57</v>
      </c>
      <c r="T232" s="16" t="s">
        <v>57</v>
      </c>
      <c r="U232" s="37" t="s">
        <v>98</v>
      </c>
    </row>
    <row r="233" spans="1:22" ht="60" x14ac:dyDescent="0.25">
      <c r="A233" s="114" t="s">
        <v>92</v>
      </c>
      <c r="B233" s="16">
        <v>21375</v>
      </c>
      <c r="C233" s="16" t="s">
        <v>617</v>
      </c>
      <c r="D233" s="38" t="str">
        <f>_xlfn.IFNA(VLOOKUP(C233,Key!B$3:E$25,4,FALSE),"")</f>
        <v>Resources</v>
      </c>
      <c r="E233" s="16" t="str">
        <f>IFERROR(VLOOKUP($B233,'PNF Data'!$B$2:$AO$3962,3,FALSE),"")</f>
        <v>ERP (Unit4) system licences</v>
      </c>
      <c r="F233" s="16" t="str">
        <f>IFERROR(VLOOKUP($B233,'PNF Data'!$B$2:$AO$3962,16,FALSE),"")</f>
        <v>IT and Documents</v>
      </c>
      <c r="G233" s="16" t="str">
        <f>IFERROR(VLOOKUP($B233,'PNF Data'!$B$2:$AO$3962,34,FALSE),"")</f>
        <v>Technology products and services, including CCTV products and maintenance</v>
      </c>
      <c r="H233" s="16" t="str">
        <f>IFERROR(IF(VLOOKUP($B233,'PNF Data'!$B$2:$AO$3962,6,FALSE)=0,"TBC",VLOOKUP($B233,'PNF Data'!$B$2:$AO$3962,6,FALSE)),"")</f>
        <v>TBC</v>
      </c>
      <c r="I233" s="26">
        <f>IFERROR(VLOOKUP($B233,'PNF Data'!$B$2:$AO$3962,7,FALSE),"")</f>
        <v>500001</v>
      </c>
      <c r="J233" s="27" t="str">
        <f>IF(U233="10. Contract management",I233,"TBC")</f>
        <v>TBC</v>
      </c>
      <c r="K233" s="98">
        <v>0</v>
      </c>
      <c r="L233" s="93" t="str">
        <f t="shared" si="30"/>
        <v>TBC</v>
      </c>
      <c r="M233" s="93" t="str">
        <f t="shared" si="31"/>
        <v>TBC</v>
      </c>
      <c r="N233" s="11">
        <v>46113</v>
      </c>
      <c r="O233" s="93" t="str">
        <f t="shared" si="32"/>
        <v>TBC</v>
      </c>
      <c r="P233" s="11" t="s">
        <v>57</v>
      </c>
      <c r="R233" s="16" t="s">
        <v>57</v>
      </c>
      <c r="S233" s="16" t="s">
        <v>57</v>
      </c>
      <c r="T233" s="16" t="s">
        <v>57</v>
      </c>
      <c r="U233" s="37" t="s">
        <v>98</v>
      </c>
    </row>
    <row r="234" spans="1:22" ht="48" x14ac:dyDescent="0.25">
      <c r="A234" s="114" t="s">
        <v>30</v>
      </c>
      <c r="B234" s="16">
        <v>21377</v>
      </c>
      <c r="C234" s="16" t="s">
        <v>87</v>
      </c>
      <c r="D234" s="38" t="s">
        <v>88</v>
      </c>
      <c r="E234" s="16" t="str">
        <f>IFERROR(VLOOKUP($B234,'PNF Data'!$B$2:$AO$3962,3,FALSE),"")</f>
        <v>Building Consultancy Services</v>
      </c>
      <c r="F234" s="16" t="str">
        <f>IFERROR(VLOOKUP($B234,'PNF Data'!$B$2:$AO$3962,16,FALSE),"")</f>
        <v>People and Professional Services</v>
      </c>
      <c r="G234" s="16" t="str">
        <f>IFERROR(VLOOKUP($B234,'PNF Data'!$B$2:$AO$3962,34,FALSE),"")</f>
        <v>Consultancy/professional services</v>
      </c>
      <c r="H234" s="16" t="s">
        <v>106</v>
      </c>
      <c r="I234" s="26">
        <f>IFERROR(VLOOKUP($B234,'PNF Data'!$B$2:$AO$3962,7,FALSE),"")</f>
        <v>100000</v>
      </c>
      <c r="J234" s="27">
        <v>375000</v>
      </c>
      <c r="K234" s="98">
        <v>0</v>
      </c>
      <c r="L234" s="93" t="str">
        <f t="shared" si="30"/>
        <v>N/A</v>
      </c>
      <c r="M234" s="93" t="str">
        <f t="shared" si="31"/>
        <v>a</v>
      </c>
      <c r="N234" s="63">
        <v>45824</v>
      </c>
      <c r="O234" s="93" t="s">
        <v>38</v>
      </c>
      <c r="P234" s="63">
        <v>46553</v>
      </c>
      <c r="Q234" s="16"/>
      <c r="R234" s="27" t="s">
        <v>634</v>
      </c>
      <c r="S234" s="27" t="s">
        <v>232</v>
      </c>
      <c r="T234" s="32" t="s">
        <v>635</v>
      </c>
      <c r="U234" s="37" t="s">
        <v>58</v>
      </c>
    </row>
    <row r="235" spans="1:22" ht="24" customHeight="1" x14ac:dyDescent="0.25">
      <c r="A235" s="114" t="s">
        <v>30</v>
      </c>
      <c r="B235" s="16">
        <v>21386</v>
      </c>
      <c r="C235" s="21" t="s">
        <v>385</v>
      </c>
      <c r="D235" s="38" t="str">
        <f>_xlfn.IFNA(VLOOKUP(C235,Key!B$3:E$25,4,FALSE),"")</f>
        <v>Development and city services</v>
      </c>
      <c r="E235" s="16" t="s">
        <v>636</v>
      </c>
      <c r="F235" s="16" t="str">
        <f>IFERROR(VLOOKUP($B235,'PNF Data'!$B$2:$AO$3962,16,FALSE),"")</f>
        <v>People and Professional Services</v>
      </c>
      <c r="G235" s="16" t="str">
        <f>IFERROR(VLOOKUP($B235,'PNF Data'!$B$2:$AO$3962,34,FALSE),"")</f>
        <v>Consultancy/professional services</v>
      </c>
      <c r="H235" s="16" t="s">
        <v>307</v>
      </c>
      <c r="I235" s="26">
        <v>99750</v>
      </c>
      <c r="J235" s="27">
        <v>99750</v>
      </c>
      <c r="K235" s="98">
        <v>0</v>
      </c>
      <c r="L235" s="93" t="str">
        <f t="shared" si="30"/>
        <v>N/A</v>
      </c>
      <c r="M235" s="93" t="str">
        <f t="shared" si="31"/>
        <v>a</v>
      </c>
      <c r="N235" s="11">
        <v>45719</v>
      </c>
      <c r="O235" s="93" t="str">
        <f>IF(A235="A","a",IF(A235="E","TBC"))</f>
        <v>a</v>
      </c>
      <c r="P235" s="11">
        <v>45961</v>
      </c>
      <c r="R235" s="16" t="s">
        <v>637</v>
      </c>
      <c r="S235" s="16" t="s">
        <v>620</v>
      </c>
      <c r="T235" s="16">
        <v>1188567</v>
      </c>
      <c r="U235" s="37" t="s">
        <v>58</v>
      </c>
    </row>
    <row r="236" spans="1:22" ht="24" customHeight="1" x14ac:dyDescent="0.25">
      <c r="A236" s="114" t="s">
        <v>92</v>
      </c>
      <c r="B236" s="16">
        <v>21374</v>
      </c>
      <c r="C236" s="16" t="s">
        <v>79</v>
      </c>
      <c r="D236" s="38" t="s">
        <v>33</v>
      </c>
      <c r="E236" s="16" t="str">
        <f>IFERROR(VLOOKUP($B236,'PNF Data'!$B$2:$AO$3962,3,FALSE),"")</f>
        <v>Card Merchant Services</v>
      </c>
      <c r="F236" s="16" t="str">
        <f>IFERROR(VLOOKUP($B236,'PNF Data'!$B$2:$AO$3962,16,FALSE),"")</f>
        <v>People and Professional Services</v>
      </c>
      <c r="G236" s="16" t="str">
        <f>IFERROR(VLOOKUP($B236,'PNF Data'!$B$2:$AO$3962,34,FALSE),"")</f>
        <v>Finance</v>
      </c>
      <c r="H236" s="16" t="str">
        <f>IFERROR(IF(VLOOKUP($B236,'PNF Data'!$B$2:$AO$3962,6,FALSE)=0,"TBC",VLOOKUP($B236,'PNF Data'!$B$2:$AO$3962,6,FALSE)),"")</f>
        <v>TBC</v>
      </c>
      <c r="I236" s="26">
        <f>IFERROR(VLOOKUP($B236,'PNF Data'!$B$2:$AO$3962,7,FALSE),"")</f>
        <v>440000</v>
      </c>
      <c r="J236" s="27" t="str">
        <f>IF(U236="10. Contract management",I236,"TBC")</f>
        <v>TBC</v>
      </c>
      <c r="K236" s="98">
        <v>0</v>
      </c>
      <c r="L236" s="93" t="str">
        <f t="shared" si="30"/>
        <v>TBC</v>
      </c>
      <c r="M236" s="93" t="str">
        <f t="shared" si="31"/>
        <v>TBC</v>
      </c>
      <c r="N236" s="11">
        <v>45962</v>
      </c>
      <c r="O236" s="93" t="str">
        <f>IF(A236="A","a",IF(A236="E","TBC"))</f>
        <v>TBC</v>
      </c>
      <c r="P236" s="11" t="s">
        <v>57</v>
      </c>
      <c r="R236" s="16" t="s">
        <v>57</v>
      </c>
      <c r="S236" s="16" t="s">
        <v>57</v>
      </c>
      <c r="T236" s="16" t="s">
        <v>57</v>
      </c>
      <c r="U236" s="37" t="s">
        <v>144</v>
      </c>
    </row>
    <row r="237" spans="1:22" ht="48" customHeight="1" x14ac:dyDescent="0.25">
      <c r="A237" s="114" t="s">
        <v>92</v>
      </c>
      <c r="B237" s="14">
        <v>10111.200000000001</v>
      </c>
      <c r="C237" s="16" t="s">
        <v>182</v>
      </c>
      <c r="D237" s="38" t="str">
        <f>_xlfn.IFNA(VLOOKUP(C237,Key!B$3:E$25,4,FALSE),"")</f>
        <v>Development and city services</v>
      </c>
      <c r="E237" s="16" t="s">
        <v>638</v>
      </c>
      <c r="F237" s="16" t="s">
        <v>53</v>
      </c>
      <c r="G237" s="16" t="s">
        <v>54</v>
      </c>
      <c r="H237" s="16" t="s">
        <v>57</v>
      </c>
      <c r="I237" s="26">
        <v>1500000</v>
      </c>
      <c r="J237" s="27" t="str">
        <f>IF(U237="10. Contract management",I237,"TBC")</f>
        <v>TBC</v>
      </c>
      <c r="K237" s="98">
        <v>0</v>
      </c>
      <c r="L237" s="93" t="str">
        <f t="shared" si="30"/>
        <v>TBC</v>
      </c>
      <c r="M237" s="93" t="str">
        <f t="shared" si="31"/>
        <v>TBC</v>
      </c>
      <c r="N237" s="11" t="s">
        <v>57</v>
      </c>
      <c r="O237" s="93" t="s">
        <v>97</v>
      </c>
      <c r="P237" s="30" t="s">
        <v>57</v>
      </c>
      <c r="Q237" s="59"/>
      <c r="R237" s="16" t="s">
        <v>57</v>
      </c>
      <c r="S237" s="16" t="s">
        <v>57</v>
      </c>
      <c r="T237" s="32" t="s">
        <v>57</v>
      </c>
      <c r="U237" s="37" t="s">
        <v>404</v>
      </c>
      <c r="V237" s="21" t="e">
        <f>VLOOKUP(#REF!,Key!A$197:B$202,2,FALSE)</f>
        <v>#REF!</v>
      </c>
    </row>
    <row r="238" spans="1:22" ht="48" customHeight="1" x14ac:dyDescent="0.25">
      <c r="A238" s="138" t="s">
        <v>92</v>
      </c>
      <c r="B238" s="25">
        <v>21230.1</v>
      </c>
      <c r="C238" s="25" t="s">
        <v>51</v>
      </c>
      <c r="D238" s="60" t="str">
        <f>_xlfn.IFNA(VLOOKUP(C238,Key!B$3:E$25,4,FALSE),"")</f>
        <v>Development and city services</v>
      </c>
      <c r="E238" s="25" t="s">
        <v>639</v>
      </c>
      <c r="F238" s="16" t="s">
        <v>53</v>
      </c>
      <c r="G238" s="25" t="s">
        <v>387</v>
      </c>
      <c r="H238" s="25" t="s">
        <v>307</v>
      </c>
      <c r="I238" s="102">
        <v>195000</v>
      </c>
      <c r="J238" s="27">
        <v>214000</v>
      </c>
      <c r="K238" s="111">
        <v>0</v>
      </c>
      <c r="L238" s="93" t="str">
        <f t="shared" si="30"/>
        <v>TBC</v>
      </c>
      <c r="M238" s="93" t="str">
        <f t="shared" si="31"/>
        <v>TBC</v>
      </c>
      <c r="N238" s="64">
        <v>45795</v>
      </c>
      <c r="O238" s="93" t="str">
        <f t="shared" ref="O238:O248" si="33">IF(A238="A","a",IF(A238="E","TBC"))</f>
        <v>TBC</v>
      </c>
      <c r="P238" s="64">
        <v>45855</v>
      </c>
      <c r="Q238" s="21" t="s">
        <v>57</v>
      </c>
      <c r="R238" s="25" t="s">
        <v>640</v>
      </c>
      <c r="S238" s="64" t="s">
        <v>232</v>
      </c>
      <c r="T238" s="25">
        <v>12422626</v>
      </c>
      <c r="U238" s="143" t="s">
        <v>322</v>
      </c>
    </row>
    <row r="239" spans="1:22" ht="30.75" customHeight="1" x14ac:dyDescent="0.25">
      <c r="A239" s="114" t="s">
        <v>92</v>
      </c>
      <c r="B239" s="16">
        <v>21357.1</v>
      </c>
      <c r="C239" s="16" t="s">
        <v>641</v>
      </c>
      <c r="D239" s="38" t="str">
        <f>_xlfn.IFNA(VLOOKUP(C239,Key!B$3:E$25,4,FALSE),"")</f>
        <v>Communities and housing</v>
      </c>
      <c r="E239" s="16" t="s">
        <v>642</v>
      </c>
      <c r="F239" s="16" t="s">
        <v>643</v>
      </c>
      <c r="G239" s="16" t="s">
        <v>644</v>
      </c>
      <c r="H239" s="16" t="s">
        <v>66</v>
      </c>
      <c r="I239" s="26">
        <v>580000</v>
      </c>
      <c r="J239" s="27" t="str">
        <f>IF(U239="10. Contract management",I239,"TBC")</f>
        <v>TBC</v>
      </c>
      <c r="K239" s="98">
        <v>0</v>
      </c>
      <c r="L239" s="93" t="str">
        <f t="shared" si="30"/>
        <v>TBC</v>
      </c>
      <c r="M239" s="93" t="str">
        <f t="shared" si="31"/>
        <v>TBC</v>
      </c>
      <c r="N239" s="11">
        <v>45719</v>
      </c>
      <c r="O239" s="93" t="str">
        <f t="shared" si="33"/>
        <v>TBC</v>
      </c>
      <c r="P239" s="11" t="s">
        <v>57</v>
      </c>
      <c r="R239" s="16" t="s">
        <v>57</v>
      </c>
      <c r="S239" s="16" t="s">
        <v>57</v>
      </c>
      <c r="T239" s="16" t="s">
        <v>57</v>
      </c>
      <c r="U239" s="37" t="s">
        <v>324</v>
      </c>
    </row>
    <row r="240" spans="1:22" ht="33" customHeight="1" x14ac:dyDescent="0.25">
      <c r="A240" s="114" t="s">
        <v>30</v>
      </c>
      <c r="B240" s="16">
        <v>21357.200000000001</v>
      </c>
      <c r="C240" s="16" t="s">
        <v>189</v>
      </c>
      <c r="D240" s="38" t="str">
        <f>_xlfn.IFNA(VLOOKUP(C240,Key!B$3:E$25,4,FALSE),"")</f>
        <v>Development and city services</v>
      </c>
      <c r="E240" s="16" t="s">
        <v>645</v>
      </c>
      <c r="F240" s="16" t="s">
        <v>646</v>
      </c>
      <c r="G240" s="16" t="s">
        <v>177</v>
      </c>
      <c r="H240" s="16" t="s">
        <v>307</v>
      </c>
      <c r="I240" s="26">
        <v>24271</v>
      </c>
      <c r="J240" s="27">
        <f>IF(U240="10. Contract management",I240,"TBC")</f>
        <v>24271</v>
      </c>
      <c r="K240" s="98">
        <v>0</v>
      </c>
      <c r="L240" s="93" t="str">
        <f t="shared" si="30"/>
        <v>N/A</v>
      </c>
      <c r="M240" s="93" t="str">
        <f t="shared" si="31"/>
        <v>a</v>
      </c>
      <c r="N240" s="11">
        <v>45635</v>
      </c>
      <c r="O240" s="93" t="str">
        <f t="shared" si="33"/>
        <v>a</v>
      </c>
      <c r="P240" s="11">
        <v>45901</v>
      </c>
      <c r="R240" s="16" t="s">
        <v>647</v>
      </c>
      <c r="S240" s="16" t="s">
        <v>114</v>
      </c>
      <c r="T240" s="16">
        <v>6830694</v>
      </c>
      <c r="U240" s="37" t="s">
        <v>58</v>
      </c>
    </row>
    <row r="241" spans="1:21" ht="36" customHeight="1" x14ac:dyDescent="0.2">
      <c r="A241" s="114" t="s">
        <v>30</v>
      </c>
      <c r="B241" s="19">
        <v>21388</v>
      </c>
      <c r="C241" s="16" t="s">
        <v>385</v>
      </c>
      <c r="D241" s="38" t="str">
        <f>_xlfn.IFNA(VLOOKUP(C241,Key!B$3:E$25,4,FALSE),"")</f>
        <v>Development and city services</v>
      </c>
      <c r="E241" s="16" t="str">
        <f>IFERROR(VLOOKUP($B241,'PNF Data'!$B$2:$AO$3962,3,FALSE),"")</f>
        <v>Norwich Market Strategy - Phase 2</v>
      </c>
      <c r="F241" s="16" t="str">
        <f>IFERROR(VLOOKUP($B241,'PNF Data'!$B$2:$AO$3962,16,FALSE),"")</f>
        <v>People and Professional Services</v>
      </c>
      <c r="G241" s="38" t="s">
        <v>177</v>
      </c>
      <c r="H241" s="16" t="s">
        <v>106</v>
      </c>
      <c r="I241" s="26">
        <v>480000</v>
      </c>
      <c r="J241" s="27">
        <v>480000</v>
      </c>
      <c r="K241" s="93">
        <v>0</v>
      </c>
      <c r="L241" s="93" t="str">
        <f t="shared" si="30"/>
        <v>N/A</v>
      </c>
      <c r="M241" s="93" t="str">
        <f t="shared" si="31"/>
        <v>a</v>
      </c>
      <c r="N241" s="11">
        <v>45716</v>
      </c>
      <c r="O241" s="93" t="str">
        <f t="shared" si="33"/>
        <v>a</v>
      </c>
      <c r="P241" s="116">
        <v>46081</v>
      </c>
      <c r="R241" s="16" t="s">
        <v>650</v>
      </c>
      <c r="S241" s="16" t="s">
        <v>232</v>
      </c>
      <c r="T241" s="16">
        <v>6799707</v>
      </c>
      <c r="U241" s="37" t="s">
        <v>58</v>
      </c>
    </row>
    <row r="242" spans="1:21" ht="24" customHeight="1" x14ac:dyDescent="0.25">
      <c r="A242" s="114" t="s">
        <v>92</v>
      </c>
      <c r="B242" s="19">
        <v>21391</v>
      </c>
      <c r="C242" s="16" t="s">
        <v>87</v>
      </c>
      <c r="D242" s="38" t="str">
        <f>_xlfn.IFNA(VLOOKUP(C242,Key!B$3:E$25,4,FALSE),"")</f>
        <v>Communities and housing</v>
      </c>
      <c r="E242" s="16" t="str">
        <f>IFERROR(VLOOKUP($B242,'PNF Data'!$B$2:$AO$3962,3,FALSE),"")</f>
        <v>Roof Drone Surveys</v>
      </c>
      <c r="F242" s="16" t="str">
        <f>IFERROR(VLOOKUP($B242,'PNF Data'!$B$2:$AO$3962,16,FALSE),"")</f>
        <v>Buildings and works</v>
      </c>
      <c r="G242" s="16" t="str">
        <f>IFERROR(VLOOKUP($B242,'PNF Data'!$B$2:$AO$3962,34,FALSE),"")</f>
        <v>Building products and maintenance services</v>
      </c>
      <c r="H242" s="16" t="str">
        <f>IFERROR(IF(VLOOKUP($B242,'PNF Data'!$B$2:$AO$3962,6,FALSE)=0,"TBC",VLOOKUP($B242,'PNF Data'!$B$2:$AO$3962,6,FALSE)),"")</f>
        <v>TBC</v>
      </c>
      <c r="I242" s="26">
        <f>IFERROR(VLOOKUP($B242,'PNF Data'!$B$2:$AO$3962,7,FALSE),"")</f>
        <v>105000</v>
      </c>
      <c r="J242" s="27" t="str">
        <f t="shared" ref="J242:J248" si="34">IF(U242="10. Contract management",I242,"TBC")</f>
        <v>TBC</v>
      </c>
      <c r="K242" s="98">
        <v>0</v>
      </c>
      <c r="L242" s="93" t="str">
        <f t="shared" si="30"/>
        <v>TBC</v>
      </c>
      <c r="M242" s="93" t="str">
        <f t="shared" si="31"/>
        <v>TBC</v>
      </c>
      <c r="N242" s="11">
        <v>45931</v>
      </c>
      <c r="O242" s="93" t="str">
        <f t="shared" si="33"/>
        <v>TBC</v>
      </c>
      <c r="P242" s="11" t="str">
        <f>IF(VLOOKUP($B242,'PNF Data'!$B$2:$AO$3962,11,FALSE)=0,"TBC",VLOOKUP($B242,'PNF Data'!$B$2:$AO$3962,11,FALSE))</f>
        <v>TBC</v>
      </c>
      <c r="R242" s="16" t="s">
        <v>57</v>
      </c>
      <c r="S242" s="16" t="s">
        <v>57</v>
      </c>
      <c r="T242" s="16" t="s">
        <v>57</v>
      </c>
      <c r="U242" s="37" t="s">
        <v>98</v>
      </c>
    </row>
    <row r="243" spans="1:21" ht="24" customHeight="1" x14ac:dyDescent="0.25">
      <c r="A243" s="114" t="s">
        <v>30</v>
      </c>
      <c r="B243" s="19">
        <v>21392</v>
      </c>
      <c r="C243" s="16" t="s">
        <v>87</v>
      </c>
      <c r="D243" s="38" t="str">
        <f>_xlfn.IFNA(VLOOKUP(C243,Key!B$3:E$25,4,FALSE),"")</f>
        <v>Communities and housing</v>
      </c>
      <c r="E243" s="16" t="str">
        <f>IFERROR(VLOOKUP($B243,'PNF Data'!$B$2:$AO$3962,3,FALSE),"")</f>
        <v>Stock Condition Surveys</v>
      </c>
      <c r="F243" s="16" t="str">
        <f>IFERROR(VLOOKUP($B243,'PNF Data'!$B$2:$AO$3962,16,FALSE),"")</f>
        <v>Buildings and works</v>
      </c>
      <c r="G243" s="16" t="str">
        <f>IFERROR(VLOOKUP($B243,'PNF Data'!$B$2:$AO$3962,34,FALSE),"")</f>
        <v>Building products and maintenance services</v>
      </c>
      <c r="H243" s="16" t="s">
        <v>158</v>
      </c>
      <c r="I243" s="26">
        <f>IFERROR(VLOOKUP($B243,'PNF Data'!$B$2:$AO$3962,7,FALSE),"")</f>
        <v>300000</v>
      </c>
      <c r="J243" s="27">
        <f t="shared" si="34"/>
        <v>300000</v>
      </c>
      <c r="K243" s="27">
        <v>300000</v>
      </c>
      <c r="L243" s="93" t="str">
        <f t="shared" si="30"/>
        <v>N/A</v>
      </c>
      <c r="M243" s="93" t="str">
        <f t="shared" si="31"/>
        <v>a</v>
      </c>
      <c r="N243" s="11">
        <f>IFERROR(VLOOKUP($B243,'PNF Data'!$B$2:$AO$3962,10,FALSE),"")</f>
        <v>45778</v>
      </c>
      <c r="O243" s="93" t="str">
        <f t="shared" si="33"/>
        <v>a</v>
      </c>
      <c r="P243" s="11">
        <v>45991</v>
      </c>
      <c r="R243" s="16" t="s">
        <v>653</v>
      </c>
      <c r="S243" s="16" t="s">
        <v>40</v>
      </c>
      <c r="T243" s="16">
        <v>2605138</v>
      </c>
      <c r="U243" s="37" t="s">
        <v>58</v>
      </c>
    </row>
    <row r="244" spans="1:21" ht="60" customHeight="1" x14ac:dyDescent="0.25">
      <c r="A244" s="114" t="s">
        <v>30</v>
      </c>
      <c r="B244" s="19">
        <v>21393</v>
      </c>
      <c r="C244" s="16" t="s">
        <v>385</v>
      </c>
      <c r="D244" s="38" t="str">
        <f>_xlfn.IFNA(VLOOKUP(C244,Key!B$3:E$25,4,FALSE),"")</f>
        <v>Development and city services</v>
      </c>
      <c r="E244" s="16" t="str">
        <f>IFERROR(VLOOKUP($B244,'PNF Data'!$B$2:$AO$3962,3,FALSE),"")</f>
        <v>Delivery of business support to small business tenants at Anglia Square to support relocation, business growth and development in accordance with the Anglia Square S106 Agreement.</v>
      </c>
      <c r="F244" s="16" t="str">
        <f>IFERROR(VLOOKUP($B244,'PNF Data'!$B$2:$AO$3962,16,FALSE),"")</f>
        <v>People and Professional Services</v>
      </c>
      <c r="G244" s="16" t="str">
        <f>IFERROR(VLOOKUP($B244,'PNF Data'!$B$2:$AO$3962,34,FALSE),"")</f>
        <v>Support services (multi)</v>
      </c>
      <c r="H244" s="16" t="str">
        <f>IFERROR(IF(VLOOKUP($B244,'PNF Data'!$B$2:$AO$3962,6,FALSE)=0,"TBC",VLOOKUP($B244,'PNF Data'!$B$2:$AO$3962,6,FALSE)),"")</f>
        <v>Quote process</v>
      </c>
      <c r="I244" s="26">
        <f>IFERROR(VLOOKUP($B244,'PNF Data'!$B$2:$AO$3962,7,FALSE),"")</f>
        <v>31435</v>
      </c>
      <c r="J244" s="27">
        <f t="shared" si="34"/>
        <v>31435</v>
      </c>
      <c r="K244" s="98">
        <v>0</v>
      </c>
      <c r="L244" s="93" t="str">
        <f t="shared" si="30"/>
        <v>N/A</v>
      </c>
      <c r="M244" s="93" t="str">
        <f t="shared" si="31"/>
        <v>a</v>
      </c>
      <c r="N244" s="11">
        <f>IFERROR(VLOOKUP($B244,'PNF Data'!$B$2:$AO$3962,10,FALSE),"")</f>
        <v>45682</v>
      </c>
      <c r="O244" s="93" t="str">
        <f t="shared" si="33"/>
        <v>a</v>
      </c>
      <c r="P244" s="11">
        <f>IF(VLOOKUP($B244,'PNF Data'!$B$2:$AO$3962,11,FALSE)=0,"TBC",VLOOKUP($B244,'PNF Data'!$B$2:$AO$3962,11,FALSE))</f>
        <v>46047</v>
      </c>
      <c r="R244" s="16" t="s">
        <v>654</v>
      </c>
      <c r="S244" s="16" t="s">
        <v>114</v>
      </c>
      <c r="T244" s="16">
        <v>1805308</v>
      </c>
      <c r="U244" s="37" t="s">
        <v>58</v>
      </c>
    </row>
    <row r="245" spans="1:21" ht="24" customHeight="1" x14ac:dyDescent="0.2">
      <c r="A245" s="114" t="s">
        <v>30</v>
      </c>
      <c r="B245" s="19">
        <v>21395</v>
      </c>
      <c r="C245" s="16" t="s">
        <v>385</v>
      </c>
      <c r="D245" s="38" t="str">
        <f>_xlfn.IFNA(VLOOKUP(C245,Key!B$3:E$25,4,FALSE),"")</f>
        <v>Development and city services</v>
      </c>
      <c r="E245" s="16" t="str">
        <f>IFERROR(VLOOKUP($B245,'PNF Data'!$B$2:$AO$3962,3,FALSE),"")</f>
        <v>Planning consultancy relating to Anglia Square</v>
      </c>
      <c r="F245" s="16" t="str">
        <f>IFERROR(VLOOKUP($B245,'PNF Data'!$B$2:$AO$3962,16,FALSE),"")</f>
        <v>People and Professional Services</v>
      </c>
      <c r="G245" s="16" t="str">
        <f>IFERROR(VLOOKUP($B245,'PNF Data'!$B$2:$AO$3962,34,FALSE),"")</f>
        <v>Consultancy/professional services</v>
      </c>
      <c r="H245" s="16" t="str">
        <f>IFERROR(IF(VLOOKUP($B245,'PNF Data'!$B$2:$AO$3962,6,FALSE)=0,"TBC",VLOOKUP($B245,'PNF Data'!$B$2:$AO$3962,6,FALSE)),"")</f>
        <v>Direct award</v>
      </c>
      <c r="I245" s="26">
        <f>IFERROR(VLOOKUP($B245,'PNF Data'!$B$2:$AO$3962,7,FALSE),"")</f>
        <v>37500</v>
      </c>
      <c r="J245" s="27">
        <f t="shared" si="34"/>
        <v>37500</v>
      </c>
      <c r="K245" s="98">
        <v>0</v>
      </c>
      <c r="L245" s="93" t="str">
        <f t="shared" si="30"/>
        <v>N/A</v>
      </c>
      <c r="M245" s="93" t="str">
        <f t="shared" si="31"/>
        <v>a</v>
      </c>
      <c r="N245" s="11">
        <f>IFERROR(VLOOKUP($B245,'PNF Data'!$B$2:$AO$3962,10,FALSE),"")</f>
        <v>45643</v>
      </c>
      <c r="O245" s="93" t="str">
        <f t="shared" si="33"/>
        <v>a</v>
      </c>
      <c r="P245" s="62">
        <v>46022</v>
      </c>
      <c r="R245" s="16" t="s">
        <v>656</v>
      </c>
      <c r="S245" s="16" t="s">
        <v>114</v>
      </c>
      <c r="T245" s="16">
        <v>7170188</v>
      </c>
      <c r="U245" s="37" t="s">
        <v>58</v>
      </c>
    </row>
    <row r="246" spans="1:21" ht="24" customHeight="1" x14ac:dyDescent="0.2">
      <c r="A246" s="114" t="s">
        <v>30</v>
      </c>
      <c r="B246" s="16">
        <v>21398</v>
      </c>
      <c r="C246" s="16" t="s">
        <v>385</v>
      </c>
      <c r="D246" s="38" t="str">
        <f>_xlfn.IFNA(VLOOKUP(C246,Key!B$3:E$25,4,FALSE),"")</f>
        <v>Development and city services</v>
      </c>
      <c r="E246" s="16" t="str">
        <f>IFERROR(VLOOKUP($B246,'PNF Data'!$B$2:$AO$3962,3,FALSE),"")</f>
        <v>Telford Unit E Principal Designer role for refurb demising project 2025</v>
      </c>
      <c r="F246" s="16" t="str">
        <f>IFERROR(VLOOKUP($B246,'PNF Data'!$B$2:$AO$3962,16,FALSE),"")</f>
        <v>People and Professional Services</v>
      </c>
      <c r="G246" s="16" t="str">
        <f>IFERROR(VLOOKUP($B246,'PNF Data'!$B$2:$AO$3962,34,FALSE),"")</f>
        <v>Consultancy/professional services</v>
      </c>
      <c r="H246" s="16" t="str">
        <f>IFERROR(IF(VLOOKUP($B246,'PNF Data'!$B$2:$AO$3962,6,FALSE)=0,"TBC",VLOOKUP($B246,'PNF Data'!$B$2:$AO$3962,6,FALSE)),"")</f>
        <v>Direct award</v>
      </c>
      <c r="I246" s="26">
        <f>IFERROR(VLOOKUP($B246,'PNF Data'!$B$2:$AO$3962,7,FALSE),"")</f>
        <v>24000</v>
      </c>
      <c r="J246" s="27">
        <f t="shared" si="34"/>
        <v>24000</v>
      </c>
      <c r="K246" s="98">
        <v>0</v>
      </c>
      <c r="L246" s="93" t="str">
        <f t="shared" si="30"/>
        <v>N/A</v>
      </c>
      <c r="M246" s="93" t="str">
        <f t="shared" si="31"/>
        <v>a</v>
      </c>
      <c r="N246" s="11">
        <f>IFERROR(VLOOKUP($B246,'PNF Data'!$B$2:$AO$3962,10,FALSE),"")</f>
        <v>45717</v>
      </c>
      <c r="O246" s="93" t="str">
        <f t="shared" si="33"/>
        <v>a</v>
      </c>
      <c r="P246" s="62">
        <v>45900</v>
      </c>
      <c r="R246" s="16" t="s">
        <v>658</v>
      </c>
      <c r="S246" s="16" t="s">
        <v>114</v>
      </c>
      <c r="T246" s="16">
        <v>5207805</v>
      </c>
      <c r="U246" s="37" t="s">
        <v>58</v>
      </c>
    </row>
    <row r="247" spans="1:21" ht="24" customHeight="1" x14ac:dyDescent="0.2">
      <c r="A247" s="114" t="s">
        <v>30</v>
      </c>
      <c r="B247" s="16">
        <v>21399</v>
      </c>
      <c r="C247" s="16" t="s">
        <v>385</v>
      </c>
      <c r="D247" s="38" t="str">
        <f>_xlfn.IFNA(VLOOKUP(C247,Key!B$3:E$25,4,FALSE),"")</f>
        <v>Development and city services</v>
      </c>
      <c r="E247" s="16" t="str">
        <f>IFERROR(VLOOKUP($B247,'PNF Data'!$B$2:$AO$3962,3,FALSE),"")</f>
        <v>Telford Unit E 2025 refurb demising project MEP consultancy</v>
      </c>
      <c r="F247" s="16" t="str">
        <f>IFERROR(VLOOKUP($B247,'PNF Data'!$B$2:$AO$3962,16,FALSE),"")</f>
        <v>People and Professional Services</v>
      </c>
      <c r="G247" s="16" t="str">
        <f>IFERROR(VLOOKUP($B247,'PNF Data'!$B$2:$AO$3962,34,FALSE),"")</f>
        <v>Consultancy/professional services</v>
      </c>
      <c r="H247" s="16" t="str">
        <f>IFERROR(IF(VLOOKUP($B247,'PNF Data'!$B$2:$AO$3962,6,FALSE)=0,"TBC",VLOOKUP($B247,'PNF Data'!$B$2:$AO$3962,6,FALSE)),"")</f>
        <v>Direct award</v>
      </c>
      <c r="I247" s="26">
        <f>IFERROR(VLOOKUP($B247,'PNF Data'!$B$2:$AO$3962,7,FALSE),"")</f>
        <v>23000</v>
      </c>
      <c r="J247" s="27">
        <f t="shared" si="34"/>
        <v>23000</v>
      </c>
      <c r="K247" s="98">
        <v>0</v>
      </c>
      <c r="L247" s="93" t="str">
        <f t="shared" si="30"/>
        <v>N/A</v>
      </c>
      <c r="M247" s="93" t="str">
        <f t="shared" si="31"/>
        <v>a</v>
      </c>
      <c r="N247" s="11">
        <f>IFERROR(VLOOKUP($B247,'PNF Data'!$B$2:$AO$3962,10,FALSE),"")</f>
        <v>45697</v>
      </c>
      <c r="O247" s="93" t="str">
        <f t="shared" si="33"/>
        <v>a</v>
      </c>
      <c r="P247" s="62">
        <v>45900</v>
      </c>
      <c r="R247" s="16" t="s">
        <v>660</v>
      </c>
      <c r="S247" s="16" t="s">
        <v>114</v>
      </c>
      <c r="T247" s="16">
        <v>13495195</v>
      </c>
      <c r="U247" s="37" t="s">
        <v>58</v>
      </c>
    </row>
    <row r="248" spans="1:21" ht="28.35" customHeight="1" x14ac:dyDescent="0.25">
      <c r="A248" s="114" t="s">
        <v>92</v>
      </c>
      <c r="B248" s="16">
        <v>21400</v>
      </c>
      <c r="C248" s="16" t="s">
        <v>87</v>
      </c>
      <c r="D248" s="38" t="s">
        <v>88</v>
      </c>
      <c r="E248" s="16" t="s">
        <v>661</v>
      </c>
      <c r="F248" s="16" t="str">
        <f>IFERROR(VLOOKUP($B248,'PNF Data'!$B$2:$AO$3962,16,FALSE),"")</f>
        <v>Buildings and works</v>
      </c>
      <c r="G248" s="16" t="str">
        <f>IFERROR(VLOOKUP($B248,'PNF Data'!$B$2:$AO$3962,34,FALSE),"")</f>
        <v>Building products and maintenance services</v>
      </c>
      <c r="H248" s="16" t="s">
        <v>106</v>
      </c>
      <c r="I248" s="26">
        <f>IFERROR(VLOOKUP($B248,'PNF Data'!$B$2:$AO$3962,7,FALSE),"")</f>
        <v>1400000</v>
      </c>
      <c r="J248" s="27" t="str">
        <f t="shared" si="34"/>
        <v>TBC</v>
      </c>
      <c r="K248" s="98">
        <v>0</v>
      </c>
      <c r="L248" s="93" t="str">
        <f t="shared" si="30"/>
        <v>TBC</v>
      </c>
      <c r="M248" s="93" t="str">
        <f t="shared" si="31"/>
        <v>TBC</v>
      </c>
      <c r="N248" s="11">
        <v>45870</v>
      </c>
      <c r="O248" s="93" t="str">
        <f t="shared" si="33"/>
        <v>TBC</v>
      </c>
      <c r="P248" s="11" t="str">
        <f>IF(VLOOKUP($B248,'PNF Data'!$B$2:$AO$3962,11,FALSE)=0,"TBC",VLOOKUP($B248,'PNF Data'!$B$2:$AO$3962,11,FALSE))</f>
        <v>TBC</v>
      </c>
      <c r="R248" s="16" t="s">
        <v>57</v>
      </c>
      <c r="S248" s="16" t="s">
        <v>57</v>
      </c>
      <c r="T248" s="16" t="s">
        <v>57</v>
      </c>
      <c r="U248" s="37" t="s">
        <v>324</v>
      </c>
    </row>
    <row r="249" spans="1:21" ht="28.35" customHeight="1" x14ac:dyDescent="0.25">
      <c r="A249" s="114" t="s">
        <v>92</v>
      </c>
      <c r="B249" s="16">
        <v>21401</v>
      </c>
      <c r="C249" s="16" t="s">
        <v>662</v>
      </c>
      <c r="D249" s="38" t="s">
        <v>663</v>
      </c>
      <c r="E249" s="16" t="s">
        <v>664</v>
      </c>
      <c r="F249" s="16" t="s">
        <v>665</v>
      </c>
      <c r="G249" s="16" t="s">
        <v>54</v>
      </c>
      <c r="H249" s="16" t="s">
        <v>57</v>
      </c>
      <c r="I249" s="26">
        <v>845000</v>
      </c>
      <c r="J249" s="27" t="s">
        <v>57</v>
      </c>
      <c r="K249" s="98">
        <v>0</v>
      </c>
      <c r="L249" s="93" t="s">
        <v>119</v>
      </c>
      <c r="M249" s="93" t="s">
        <v>119</v>
      </c>
      <c r="N249" s="11">
        <v>45901</v>
      </c>
      <c r="O249" s="93" t="s">
        <v>97</v>
      </c>
      <c r="P249" s="11" t="s">
        <v>57</v>
      </c>
      <c r="Q249" s="21" t="s">
        <v>57</v>
      </c>
      <c r="R249" s="16" t="s">
        <v>57</v>
      </c>
      <c r="S249" s="16" t="s">
        <v>57</v>
      </c>
      <c r="T249" s="16" t="s">
        <v>57</v>
      </c>
      <c r="U249" s="37" t="s">
        <v>144</v>
      </c>
    </row>
    <row r="250" spans="1:21" ht="43.15" customHeight="1" x14ac:dyDescent="0.25">
      <c r="A250" s="114" t="s">
        <v>92</v>
      </c>
      <c r="B250" s="16">
        <v>21402</v>
      </c>
      <c r="C250" s="16" t="s">
        <v>87</v>
      </c>
      <c r="D250" s="38" t="s">
        <v>88</v>
      </c>
      <c r="E250" s="16" t="s">
        <v>666</v>
      </c>
      <c r="F250" s="16" t="str">
        <f>IFERROR(VLOOKUP($B250,'PNF Data'!$B$2:$AO$3962,16,FALSE),"")</f>
        <v>Buildings and works</v>
      </c>
      <c r="G250" s="16" t="str">
        <f>IFERROR(VLOOKUP($B250,'PNF Data'!$B$2:$AO$3962,34,FALSE),"")</f>
        <v>Building products and maintenance services</v>
      </c>
      <c r="H250" s="16" t="s">
        <v>106</v>
      </c>
      <c r="I250" s="26">
        <f>IFERROR(VLOOKUP($B250,'PNF Data'!$B$2:$AO$3962,7,FALSE),"")</f>
        <v>600000</v>
      </c>
      <c r="J250" s="27" t="str">
        <f>IF(U250="10. Contract management",I250,"TBC")</f>
        <v>TBC</v>
      </c>
      <c r="K250" s="98">
        <v>0</v>
      </c>
      <c r="L250" s="93" t="str">
        <f>IF(A250="A","N/A",IF(A250="E","TBC"))</f>
        <v>TBC</v>
      </c>
      <c r="M250" s="93" t="str">
        <f>IF(A250="A","a",IF(A250="E","TBC"))</f>
        <v>TBC</v>
      </c>
      <c r="N250" s="11">
        <v>45853</v>
      </c>
      <c r="O250" s="93" t="s">
        <v>97</v>
      </c>
      <c r="P250" s="11" t="str">
        <f>IF(VLOOKUP($B250,'PNF Data'!$B$2:$AO$3962,11,FALSE)=0,"TBC",VLOOKUP($B250,'PNF Data'!$B$2:$AO$3962,11,FALSE))</f>
        <v>TBC</v>
      </c>
      <c r="R250" s="16" t="s">
        <v>57</v>
      </c>
      <c r="S250" s="16" t="s">
        <v>57</v>
      </c>
      <c r="T250" s="16" t="s">
        <v>57</v>
      </c>
      <c r="U250" s="37" t="s">
        <v>324</v>
      </c>
    </row>
    <row r="251" spans="1:21" ht="36" customHeight="1" x14ac:dyDescent="0.25">
      <c r="A251" s="114" t="s">
        <v>92</v>
      </c>
      <c r="B251" s="16">
        <v>21403</v>
      </c>
      <c r="C251" s="16" t="s">
        <v>87</v>
      </c>
      <c r="D251" s="38" t="s">
        <v>88</v>
      </c>
      <c r="E251" s="16" t="s">
        <v>667</v>
      </c>
      <c r="F251" s="16" t="str">
        <f>IFERROR(VLOOKUP($B251,'PNF Data'!$B$2:$AO$3962,16,FALSE),"")</f>
        <v>Buildings and works</v>
      </c>
      <c r="G251" s="16" t="str">
        <f>IFERROR(VLOOKUP($B251,'PNF Data'!$B$2:$AO$3962,34,FALSE),"")</f>
        <v>Building products and maintenance services</v>
      </c>
      <c r="H251" s="16" t="str">
        <f>IFERROR(IF(VLOOKUP($B251,'PNF Data'!$B$2:$AO$3962,6,FALSE)=0,"TBC",VLOOKUP($B251,'PNF Data'!$B$2:$AO$3962,6,FALSE)),"")</f>
        <v>TBC</v>
      </c>
      <c r="I251" s="26">
        <f>IFERROR(VLOOKUP($B251,'PNF Data'!$B$2:$AO$3962,7,FALSE),"")</f>
        <v>650000</v>
      </c>
      <c r="J251" s="27" t="str">
        <f>IF(U251="10. Contract management",I251,"TBC")</f>
        <v>TBC</v>
      </c>
      <c r="K251" s="98">
        <v>0</v>
      </c>
      <c r="L251" s="93" t="str">
        <f>IF(A251="A","N/A",IF(A251="E","TBC"))</f>
        <v>TBC</v>
      </c>
      <c r="M251" s="93" t="str">
        <f>IF(A251="A","a",IF(A251="E","TBC"))</f>
        <v>TBC</v>
      </c>
      <c r="N251" s="11">
        <f>IFERROR(VLOOKUP($B251,'PNF Data'!$B$2:$AO$3962,10,FALSE),"")</f>
        <v>45839</v>
      </c>
      <c r="O251" s="93" t="str">
        <f>IF(A251="A","a",IF(A251="E","TBC"))</f>
        <v>TBC</v>
      </c>
      <c r="P251" s="11" t="str">
        <f>IF(VLOOKUP($B251,'PNF Data'!$B$2:$AO$3962,11,FALSE)=0,"TBC",VLOOKUP($B251,'PNF Data'!$B$2:$AO$3962,11,FALSE))</f>
        <v>TBC</v>
      </c>
      <c r="R251" s="16" t="s">
        <v>57</v>
      </c>
      <c r="S251" s="16" t="s">
        <v>57</v>
      </c>
      <c r="T251" s="16" t="s">
        <v>57</v>
      </c>
      <c r="U251" s="37" t="s">
        <v>144</v>
      </c>
    </row>
    <row r="252" spans="1:21" ht="36" customHeight="1" x14ac:dyDescent="0.25">
      <c r="A252" s="114" t="s">
        <v>92</v>
      </c>
      <c r="B252" s="16">
        <v>21404</v>
      </c>
      <c r="C252" s="16" t="s">
        <v>87</v>
      </c>
      <c r="D252" s="38" t="s">
        <v>88</v>
      </c>
      <c r="E252" s="16" t="s">
        <v>668</v>
      </c>
      <c r="F252" s="16" t="str">
        <f>IFERROR(VLOOKUP($B252,'PNF Data'!$B$2:$AO$3962,16,FALSE),"")</f>
        <v>Buildings and works</v>
      </c>
      <c r="G252" s="16" t="str">
        <f>IFERROR(VLOOKUP($B252,'PNF Data'!$B$2:$AO$3962,34,FALSE),"")</f>
        <v>Building products and maintenance services</v>
      </c>
      <c r="H252" s="16" t="str">
        <f>IFERROR(IF(VLOOKUP($B252,'PNF Data'!$B$2:$AO$3962,6,FALSE)=0,"TBC",VLOOKUP($B252,'PNF Data'!$B$2:$AO$3962,6,FALSE)),"")</f>
        <v>TBC</v>
      </c>
      <c r="I252" s="26">
        <f>IFERROR(VLOOKUP($B252,'PNF Data'!$B$2:$AO$3962,7,FALSE),"")</f>
        <v>480000</v>
      </c>
      <c r="J252" s="27" t="str">
        <f>IF(U252="10. Contract management",I252,"TBC")</f>
        <v>TBC</v>
      </c>
      <c r="K252" s="98">
        <v>0</v>
      </c>
      <c r="L252" s="93" t="str">
        <f>IF(A252="A","N/A",IF(A252="E","TBC"))</f>
        <v>TBC</v>
      </c>
      <c r="M252" s="93" t="str">
        <f>IF(A252="A","a",IF(A252="E","TBC"))</f>
        <v>TBC</v>
      </c>
      <c r="N252" s="11">
        <f>IFERROR(VLOOKUP($B252,'PNF Data'!$B$2:$AO$3962,10,FALSE),"")</f>
        <v>45839</v>
      </c>
      <c r="O252" s="93" t="str">
        <f>IF(A252="A","a",IF(A252="E","TBC"))</f>
        <v>TBC</v>
      </c>
      <c r="P252" s="11" t="str">
        <f>IF(VLOOKUP($B252,'PNF Data'!$B$2:$AO$3962,11,FALSE)=0,"TBC",VLOOKUP($B252,'PNF Data'!$B$2:$AO$3962,11,FALSE))</f>
        <v>TBC</v>
      </c>
      <c r="R252" s="16" t="s">
        <v>57</v>
      </c>
      <c r="S252" s="16" t="s">
        <v>57</v>
      </c>
      <c r="T252" s="16" t="s">
        <v>57</v>
      </c>
      <c r="U252" s="37" t="s">
        <v>144</v>
      </c>
    </row>
    <row r="253" spans="1:21" ht="60.75" customHeight="1" x14ac:dyDescent="0.2">
      <c r="A253" s="114" t="s">
        <v>30</v>
      </c>
      <c r="B253" s="16">
        <v>21406.1</v>
      </c>
      <c r="C253" s="16" t="s">
        <v>617</v>
      </c>
      <c r="D253" s="38" t="str">
        <f>_xlfn.IFNA(VLOOKUP(C253,Key!B$3:E$25,4,FALSE),"")</f>
        <v>Resources</v>
      </c>
      <c r="E253" s="16" t="s">
        <v>669</v>
      </c>
      <c r="F253" s="16" t="s">
        <v>670</v>
      </c>
      <c r="G253" s="16" t="s">
        <v>103</v>
      </c>
      <c r="H253" s="16" t="s">
        <v>164</v>
      </c>
      <c r="I253" s="26">
        <v>8905</v>
      </c>
      <c r="J253" s="27">
        <f>IF(U253="10. Contract management",I253,"TBC")</f>
        <v>8905</v>
      </c>
      <c r="K253" s="98">
        <v>0</v>
      </c>
      <c r="L253" s="93" t="str">
        <f>IF(A253="A","N/A",IF(A253="E","TBC"))</f>
        <v>N/A</v>
      </c>
      <c r="M253" s="93" t="str">
        <f>IF(A253="A","a",IF(A253="E","TBC"))</f>
        <v>a</v>
      </c>
      <c r="N253" s="11">
        <v>45839</v>
      </c>
      <c r="O253" s="93" t="str">
        <f>IF(A253="A","a",IF(A253="E","TBC"))</f>
        <v>a</v>
      </c>
      <c r="P253" s="62">
        <v>45838</v>
      </c>
      <c r="R253" s="16" t="s">
        <v>308</v>
      </c>
      <c r="S253" s="16" t="s">
        <v>114</v>
      </c>
      <c r="T253" s="16">
        <v>2109168</v>
      </c>
      <c r="U253" s="37" t="s">
        <v>58</v>
      </c>
    </row>
    <row r="254" spans="1:21" ht="60" x14ac:dyDescent="0.2">
      <c r="A254" s="114" t="s">
        <v>30</v>
      </c>
      <c r="B254" s="16">
        <v>21406.2</v>
      </c>
      <c r="C254" s="16" t="s">
        <v>617</v>
      </c>
      <c r="D254" s="38" t="str">
        <f>_xlfn.IFNA(VLOOKUP(C254,Key!B$3:E$25,4,FALSE),"")</f>
        <v>Resources</v>
      </c>
      <c r="E254" s="16" t="s">
        <v>671</v>
      </c>
      <c r="F254" s="16" t="s">
        <v>670</v>
      </c>
      <c r="G254" s="16" t="s">
        <v>103</v>
      </c>
      <c r="H254" s="16" t="s">
        <v>106</v>
      </c>
      <c r="I254" s="26">
        <v>125</v>
      </c>
      <c r="J254" s="27">
        <v>133941</v>
      </c>
      <c r="K254" s="98">
        <v>0</v>
      </c>
      <c r="L254" s="93" t="str">
        <f>IF(A254="A","N/A",IF(A254="E","TBC"))</f>
        <v>N/A</v>
      </c>
      <c r="M254" s="93" t="str">
        <f>IF(A254="A","a",IF(A254="E","TBC"))</f>
        <v>a</v>
      </c>
      <c r="N254" s="11" t="s">
        <v>672</v>
      </c>
      <c r="O254" s="93" t="str">
        <f>IF(A254="A","a",IF(A254="E","TBC"))</f>
        <v>a</v>
      </c>
      <c r="P254" s="62">
        <v>46854</v>
      </c>
      <c r="Q254" s="16" t="s">
        <v>57</v>
      </c>
      <c r="R254" s="16" t="s">
        <v>673</v>
      </c>
      <c r="S254" s="16" t="s">
        <v>40</v>
      </c>
      <c r="T254" s="115" t="s">
        <v>674</v>
      </c>
      <c r="U254" s="37" t="s">
        <v>58</v>
      </c>
    </row>
    <row r="255" spans="1:21" ht="56.25" customHeight="1" x14ac:dyDescent="0.25">
      <c r="A255" s="114" t="s">
        <v>675</v>
      </c>
      <c r="B255" s="16">
        <v>21407</v>
      </c>
      <c r="C255" s="16" t="s">
        <v>617</v>
      </c>
      <c r="D255" s="38" t="str">
        <f>_xlfn.IFNA(VLOOKUP(C255,Key!B$3:E$25,4,FALSE),"")</f>
        <v>Resources</v>
      </c>
      <c r="E255" s="16" t="str">
        <f>IFERROR(VLOOKUP($B255,'PNF Data'!$B$2:$AO$3962,3,FALSE),"")</f>
        <v>uninterrupted power supply annual maintenance</v>
      </c>
      <c r="F255" s="16" t="str">
        <f>IFERROR(VLOOKUP($B255,'PNF Data'!$B$2:$AO$3962,16,FALSE),"")</f>
        <v>IT and Documents</v>
      </c>
      <c r="G255" s="16" t="str">
        <f>IFERROR(VLOOKUP($B255,'PNF Data'!$B$2:$AO$3962,34,FALSE),"")</f>
        <v>Technology products and services, including CCTV products and maintenance</v>
      </c>
      <c r="H255" s="16" t="str">
        <f>IFERROR(IF(VLOOKUP($B255,'PNF Data'!$B$2:$AO$3962,6,FALSE)=0,"TBC",VLOOKUP($B255,'PNF Data'!$B$2:$AO$3962,6,FALSE)),"")</f>
        <v>Direct award</v>
      </c>
      <c r="I255" s="26">
        <f>IFERROR(VLOOKUP($B255,'PNF Data'!$B$2:$AO$3962,7,FALSE),"")</f>
        <v>8709</v>
      </c>
      <c r="J255" s="27">
        <f t="shared" ref="J255:J262" si="35">IF(U255="10. Contract management",I255,"TBC")</f>
        <v>8709</v>
      </c>
      <c r="K255" s="98">
        <v>0</v>
      </c>
      <c r="L255" s="93" t="s">
        <v>70</v>
      </c>
      <c r="M255" s="93" t="s">
        <v>38</v>
      </c>
      <c r="N255" s="11">
        <f>IFERROR(VLOOKUP($B255,'PNF Data'!$B$2:$AO$3962,10,FALSE),"")</f>
        <v>45693</v>
      </c>
      <c r="O255" s="93" t="s">
        <v>38</v>
      </c>
      <c r="P255" s="11">
        <f>IF(VLOOKUP($B255,'PNF Data'!$B$2:$AO$3962,11,FALSE)=0,"TBC",VLOOKUP($B255,'PNF Data'!$B$2:$AO$3962,11,FALSE))</f>
        <v>46057</v>
      </c>
      <c r="Q255" s="16" t="s">
        <v>57</v>
      </c>
      <c r="R255" s="16" t="s">
        <v>676</v>
      </c>
      <c r="S255" s="16" t="s">
        <v>114</v>
      </c>
      <c r="T255" s="16">
        <v>6661961</v>
      </c>
      <c r="U255" s="37" t="s">
        <v>58</v>
      </c>
    </row>
    <row r="256" spans="1:21" ht="24" x14ac:dyDescent="0.25">
      <c r="A256" s="114" t="s">
        <v>675</v>
      </c>
      <c r="B256" s="16">
        <v>21408</v>
      </c>
      <c r="C256" s="16" t="s">
        <v>385</v>
      </c>
      <c r="D256" s="38" t="str">
        <f>_xlfn.IFNA(VLOOKUP(C256,Key!B$3:E$25,4,FALSE),"")</f>
        <v>Development and city services</v>
      </c>
      <c r="E256" s="16" t="str">
        <f>IFERROR(VLOOKUP($B256,'PNF Data'!$B$2:$AO$3962,3,FALSE),"")</f>
        <v>Project Manager (MkII) - Kings Court</v>
      </c>
      <c r="F256" s="16" t="str">
        <f>IFERROR(VLOOKUP($B256,'PNF Data'!$B$2:$AO$3962,16,FALSE),"")</f>
        <v>People and Professional Services</v>
      </c>
      <c r="G256" s="16" t="str">
        <f>IFERROR(VLOOKUP($B256,'PNF Data'!$B$2:$AO$3962,34,FALSE),"")</f>
        <v>Consultancy/professional services</v>
      </c>
      <c r="H256" s="16" t="str">
        <f>IFERROR(IF(VLOOKUP($B256,'PNF Data'!$B$2:$AO$3962,6,FALSE)=0,"TBC",VLOOKUP($B256,'PNF Data'!$B$2:$AO$3962,6,FALSE)),"")</f>
        <v>Framework - Direct award</v>
      </c>
      <c r="I256" s="26">
        <f>IFERROR(VLOOKUP($B256,'PNF Data'!$B$2:$AO$3962,7,FALSE),"")</f>
        <v>70000</v>
      </c>
      <c r="J256" s="27">
        <f t="shared" si="35"/>
        <v>70000</v>
      </c>
      <c r="K256" s="98">
        <v>0</v>
      </c>
      <c r="L256" s="93" t="s">
        <v>70</v>
      </c>
      <c r="M256" s="93" t="s">
        <v>38</v>
      </c>
      <c r="N256" s="11">
        <f>IFERROR(VLOOKUP($B256,'PNF Data'!$B$2:$AO$3962,10,FALSE),"")</f>
        <v>45678</v>
      </c>
      <c r="O256" s="93" t="s">
        <v>38</v>
      </c>
      <c r="P256" s="11">
        <f>IF(VLOOKUP($B256,'PNF Data'!$B$2:$AO$3962,11,FALSE)=0,"TBC",VLOOKUP($B256,'PNF Data'!$B$2:$AO$3962,11,FALSE))</f>
        <v>45859</v>
      </c>
      <c r="Q256" s="16" t="s">
        <v>57</v>
      </c>
      <c r="R256" s="16" t="s">
        <v>677</v>
      </c>
      <c r="S256" s="16" t="s">
        <v>114</v>
      </c>
      <c r="T256" s="16">
        <v>4130921</v>
      </c>
      <c r="U256" s="37" t="s">
        <v>58</v>
      </c>
    </row>
    <row r="257" spans="1:21" ht="36" customHeight="1" x14ac:dyDescent="0.25">
      <c r="A257" s="114" t="s">
        <v>92</v>
      </c>
      <c r="B257" s="16">
        <v>21412</v>
      </c>
      <c r="C257" s="16" t="s">
        <v>678</v>
      </c>
      <c r="D257" s="38" t="str">
        <f>_xlfn.IFNA(VLOOKUP(C257,Key!B$3:E$25,4,FALSE),"")</f>
        <v>Development and city services</v>
      </c>
      <c r="E257" s="16" t="str">
        <f>IFERROR(VLOOKUP($B257,'PNF Data'!$B$2:$AO$3962,3,FALSE),"")</f>
        <v>Lion Wood path improvement and natural flood management works</v>
      </c>
      <c r="F257" s="16" t="str">
        <f>IFERROR(VLOOKUP($B257,'PNF Data'!$B$2:$AO$3962,16,FALSE),"")</f>
        <v>Buildings and works</v>
      </c>
      <c r="G257" s="16" t="str">
        <f>IFERROR(VLOOKUP($B257,'PNF Data'!$B$2:$AO$3962,34,FALSE),"")</f>
        <v>Landscaping and associated works, goods and services</v>
      </c>
      <c r="H257" s="16" t="s">
        <v>106</v>
      </c>
      <c r="I257" s="26">
        <f>IFERROR(VLOOKUP($B257,'PNF Data'!$B$2:$AO$3962,7,FALSE),"")</f>
        <v>350000</v>
      </c>
      <c r="J257" s="27" t="str">
        <f t="shared" si="35"/>
        <v>TBC</v>
      </c>
      <c r="K257" s="93">
        <v>0</v>
      </c>
      <c r="L257" s="93" t="str">
        <f t="shared" ref="L257:L288" si="36">IF(A257="A","N/A",IF(A257="E","TBC"))</f>
        <v>TBC</v>
      </c>
      <c r="M257" s="63">
        <v>45739</v>
      </c>
      <c r="N257" s="11">
        <f>IFERROR(VLOOKUP($B257,'PNF Data'!$B$2:$AO$3962,10,FALSE),"")</f>
        <v>45810</v>
      </c>
      <c r="O257" s="93" t="str">
        <f t="shared" ref="O257:O287" si="37">IF(A257="A","a",IF(A257="E","TBC"))</f>
        <v>TBC</v>
      </c>
      <c r="P257" s="11" t="str">
        <f>IF(VLOOKUP($B257,'PNF Data'!$B$2:$AO$3962,11,FALSE)=0,"TBC",VLOOKUP($B257,'PNF Data'!$B$2:$AO$3962,11,FALSE))</f>
        <v>TBC</v>
      </c>
      <c r="Q257" s="16" t="s">
        <v>57</v>
      </c>
      <c r="R257" s="16"/>
      <c r="S257" s="16"/>
      <c r="T257" s="16"/>
      <c r="U257" s="37" t="s">
        <v>324</v>
      </c>
    </row>
    <row r="258" spans="1:21" ht="24" customHeight="1" x14ac:dyDescent="0.25">
      <c r="A258" s="114" t="s">
        <v>30</v>
      </c>
      <c r="B258" s="16">
        <v>21413</v>
      </c>
      <c r="C258" s="16" t="s">
        <v>87</v>
      </c>
      <c r="D258" s="38" t="str">
        <f>_xlfn.IFNA(VLOOKUP(C258,Key!B$3:E$25,4,FALSE),"")</f>
        <v>Communities and housing</v>
      </c>
      <c r="E258" s="16" t="str">
        <f>IFERROR(VLOOKUP($B258,'PNF Data'!$B$2:$AO$3962,3,FALSE),"")</f>
        <v>Handy Person Service</v>
      </c>
      <c r="F258" s="16" t="str">
        <f>IFERROR(VLOOKUP($B258,'PNF Data'!$B$2:$AO$3962,16,FALSE),"")</f>
        <v>Health and social</v>
      </c>
      <c r="G258" s="16" t="str">
        <f>IFERROR(VLOOKUP($B258,'PNF Data'!$B$2:$AO$3962,34,FALSE),"")</f>
        <v>Accessibility works and services</v>
      </c>
      <c r="H258" s="16" t="str">
        <f>IFERROR(IF(VLOOKUP($B258,'PNF Data'!$B$2:$AO$3962,6,FALSE)=0,"TBC",VLOOKUP($B258,'PNF Data'!$B$2:$AO$3962,6,FALSE)),"")</f>
        <v>Direct award</v>
      </c>
      <c r="I258" s="26">
        <f>IFERROR(VLOOKUP($B258,'PNF Data'!$B$2:$AO$3962,7,FALSE),"")</f>
        <v>25000</v>
      </c>
      <c r="J258" s="27">
        <f t="shared" si="35"/>
        <v>25000</v>
      </c>
      <c r="K258" s="93">
        <v>0</v>
      </c>
      <c r="L258" s="93" t="str">
        <f t="shared" si="36"/>
        <v>N/A</v>
      </c>
      <c r="M258" s="93" t="str">
        <f t="shared" ref="M258:M289" si="38">IF(A258="A","a",IF(A258="E","TBC"))</f>
        <v>a</v>
      </c>
      <c r="N258" s="11">
        <f>IFERROR(VLOOKUP($B258,'PNF Data'!$B$2:$AO$3962,10,FALSE),"")</f>
        <v>45688</v>
      </c>
      <c r="O258" s="93" t="str">
        <f t="shared" si="37"/>
        <v>a</v>
      </c>
      <c r="P258" s="11">
        <f>IF(VLOOKUP($B258,'PNF Data'!$B$2:$AO$3962,11,FALSE)=0,"TBC",VLOOKUP($B258,'PNF Data'!$B$2:$AO$3962,11,FALSE))</f>
        <v>46022</v>
      </c>
      <c r="Q258" s="16" t="s">
        <v>57</v>
      </c>
      <c r="R258" s="16" t="s">
        <v>680</v>
      </c>
      <c r="S258" s="16" t="s">
        <v>620</v>
      </c>
      <c r="T258" s="16">
        <v>7445476</v>
      </c>
      <c r="U258" s="37" t="s">
        <v>58</v>
      </c>
    </row>
    <row r="259" spans="1:21" ht="48" customHeight="1" x14ac:dyDescent="0.25">
      <c r="A259" s="114" t="s">
        <v>30</v>
      </c>
      <c r="B259" s="16">
        <v>21415</v>
      </c>
      <c r="C259" s="16" t="s">
        <v>385</v>
      </c>
      <c r="D259" s="38" t="str">
        <f>_xlfn.IFNA(VLOOKUP(C259,Key!B$3:E$25,4,FALSE),"")</f>
        <v>Development and city services</v>
      </c>
      <c r="E259" s="16" t="str">
        <f>IFERROR(VLOOKUP($B259,'PNF Data'!$B$2:$AO$3962,3,FALSE),"")</f>
        <v xml:space="preserve">Levelling Up Fund Sloughbottom Park Preliminary Investigations </v>
      </c>
      <c r="F259" s="16" t="str">
        <f>IFERROR(VLOOKUP($B259,'PNF Data'!$B$2:$AO$3962,16,FALSE),"")</f>
        <v>Buildings and works</v>
      </c>
      <c r="G259" s="16" t="str">
        <f>IFERROR(VLOOKUP($B259,'PNF Data'!$B$2:$AO$3962,34,FALSE),"")</f>
        <v>Construction and demolition. (Including design  and related professional services)</v>
      </c>
      <c r="H259" s="16" t="str">
        <f>IFERROR(IF(VLOOKUP($B259,'PNF Data'!$B$2:$AO$3962,6,FALSE)=0,"TBC",VLOOKUP($B259,'PNF Data'!$B$2:$AO$3962,6,FALSE)),"")</f>
        <v>Direct award</v>
      </c>
      <c r="I259" s="26">
        <f>IFERROR(VLOOKUP($B259,'PNF Data'!$B$2:$AO$3962,7,FALSE),"")</f>
        <v>16723</v>
      </c>
      <c r="J259" s="27">
        <f t="shared" si="35"/>
        <v>16723</v>
      </c>
      <c r="K259" s="93">
        <v>0</v>
      </c>
      <c r="L259" s="93" t="str">
        <f t="shared" si="36"/>
        <v>N/A</v>
      </c>
      <c r="M259" s="93" t="str">
        <f t="shared" si="38"/>
        <v>a</v>
      </c>
      <c r="N259" s="11">
        <f>IFERROR(VLOOKUP($B259,'PNF Data'!$B$2:$AO$3962,10,FALSE),"")</f>
        <v>45697</v>
      </c>
      <c r="O259" s="93" t="str">
        <f t="shared" si="37"/>
        <v>a</v>
      </c>
      <c r="P259" s="11">
        <f>IF(VLOOKUP($B259,'PNF Data'!$B$2:$AO$3962,11,FALSE)=0,"TBC",VLOOKUP($B259,'PNF Data'!$B$2:$AO$3962,11,FALSE))</f>
        <v>45869</v>
      </c>
      <c r="Q259" s="16" t="s">
        <v>57</v>
      </c>
      <c r="R259" s="16" t="s">
        <v>681</v>
      </c>
      <c r="S259" s="16" t="s">
        <v>114</v>
      </c>
      <c r="T259" s="16">
        <v>10102701</v>
      </c>
      <c r="U259" s="37" t="s">
        <v>58</v>
      </c>
    </row>
    <row r="260" spans="1:21" ht="48" customHeight="1" x14ac:dyDescent="0.25">
      <c r="A260" s="114" t="s">
        <v>30</v>
      </c>
      <c r="B260" s="16">
        <v>21419</v>
      </c>
      <c r="C260" s="16" t="s">
        <v>402</v>
      </c>
      <c r="D260" s="38" t="str">
        <f>_xlfn.IFNA(VLOOKUP(C260,Key!B$3:E$25,4,FALSE),"")</f>
        <v>Development and city services</v>
      </c>
      <c r="E260" s="16" t="str">
        <f>IFERROR(VLOOKUP($B260,'PNF Data'!$B$2:$AO$3962,3,FALSE),"")</f>
        <v>Site Logistics and perimiter fencing at Mile Cross</v>
      </c>
      <c r="F260" s="16" t="str">
        <f>IFERROR(VLOOKUP($B260,'PNF Data'!$B$2:$AO$3962,16,FALSE),"")</f>
        <v>Buildings and works</v>
      </c>
      <c r="G260" s="16" t="str">
        <f>IFERROR(VLOOKUP($B260,'PNF Data'!$B$2:$AO$3962,34,FALSE),"")</f>
        <v>Construction and demolition. (Including design  and related professional services)</v>
      </c>
      <c r="H260" s="16" t="str">
        <f>IFERROR(IF(VLOOKUP($B260,'PNF Data'!$B$2:$AO$3962,6,FALSE)=0,"TBC",VLOOKUP($B260,'PNF Data'!$B$2:$AO$3962,6,FALSE)),"")</f>
        <v>Quote process</v>
      </c>
      <c r="I260" s="26">
        <f>IFERROR(VLOOKUP($B260,'PNF Data'!$B$2:$AO$3962,7,FALSE),"")</f>
        <v>99999</v>
      </c>
      <c r="J260" s="27">
        <f t="shared" si="35"/>
        <v>99999</v>
      </c>
      <c r="K260" s="93">
        <v>0</v>
      </c>
      <c r="L260" s="93" t="str">
        <f t="shared" si="36"/>
        <v>N/A</v>
      </c>
      <c r="M260" s="93" t="str">
        <f t="shared" si="38"/>
        <v>a</v>
      </c>
      <c r="N260" s="11">
        <f>IFERROR(VLOOKUP($B260,'PNF Data'!$B$2:$AO$3962,10,FALSE),"")</f>
        <v>45691</v>
      </c>
      <c r="O260" s="93" t="str">
        <f t="shared" si="37"/>
        <v>a</v>
      </c>
      <c r="P260" s="11">
        <f>IF(VLOOKUP($B260,'PNF Data'!$B$2:$AO$3962,11,FALSE)=0,"TBC",VLOOKUP($B260,'PNF Data'!$B$2:$AO$3962,11,FALSE))</f>
        <v>45869</v>
      </c>
      <c r="Q260" s="16" t="s">
        <v>57</v>
      </c>
      <c r="R260" s="16" t="s">
        <v>682</v>
      </c>
      <c r="S260" s="16" t="s">
        <v>114</v>
      </c>
      <c r="T260" s="16">
        <v>6889575</v>
      </c>
      <c r="U260" s="37" t="s">
        <v>58</v>
      </c>
    </row>
    <row r="261" spans="1:21" ht="36" customHeight="1" x14ac:dyDescent="0.25">
      <c r="A261" s="114" t="s">
        <v>30</v>
      </c>
      <c r="B261" s="16">
        <v>21422</v>
      </c>
      <c r="C261" s="16" t="s">
        <v>385</v>
      </c>
      <c r="D261" s="38" t="str">
        <f>_xlfn.IFNA(VLOOKUP(C261,Key!B$3:E$25,4,FALSE),"")</f>
        <v>Development and city services</v>
      </c>
      <c r="E261" s="16" t="str">
        <f>IFERROR(VLOOKUP($B261,'PNF Data'!$B$2:$AO$3962,3,FALSE),"")</f>
        <v>Sloughbottom Park Consultant Agreement Architect &amp; Principal Designer</v>
      </c>
      <c r="F261" s="16" t="str">
        <f>IFERROR(VLOOKUP($B261,'PNF Data'!$B$2:$AO$3962,16,FALSE),"")</f>
        <v>Towns fund</v>
      </c>
      <c r="G261" s="16" t="str">
        <f>IFERROR(VLOOKUP($B261,'PNF Data'!$B$2:$AO$3962,34,FALSE),"")</f>
        <v>Towns fund</v>
      </c>
      <c r="H261" s="16" t="str">
        <f>IFERROR(IF(VLOOKUP($B261,'PNF Data'!$B$2:$AO$3962,6,FALSE)=0,"TBC",VLOOKUP($B261,'PNF Data'!$B$2:$AO$3962,6,FALSE)),"")</f>
        <v>Quote process</v>
      </c>
      <c r="I261" s="26">
        <f>IFERROR(VLOOKUP($B261,'PNF Data'!$B$2:$AO$3962,7,FALSE),"")</f>
        <v>94000</v>
      </c>
      <c r="J261" s="27">
        <f t="shared" si="35"/>
        <v>94000</v>
      </c>
      <c r="K261" s="93">
        <v>0</v>
      </c>
      <c r="L261" s="93" t="str">
        <f t="shared" si="36"/>
        <v>N/A</v>
      </c>
      <c r="M261" s="93" t="str">
        <f t="shared" si="38"/>
        <v>a</v>
      </c>
      <c r="N261" s="11">
        <f>IFERROR(VLOOKUP($B261,'PNF Data'!$B$2:$AO$3962,10,FALSE),"")</f>
        <v>45698</v>
      </c>
      <c r="O261" s="93" t="str">
        <f t="shared" si="37"/>
        <v>a</v>
      </c>
      <c r="P261" s="11">
        <f>IF(VLOOKUP($B261,'PNF Data'!$B$2:$AO$3962,11,FALSE)=0,"TBC",VLOOKUP($B261,'PNF Data'!$B$2:$AO$3962,11,FALSE))</f>
        <v>46538</v>
      </c>
      <c r="Q261" s="16" t="s">
        <v>57</v>
      </c>
      <c r="R261" s="16" t="s">
        <v>684</v>
      </c>
      <c r="S261" s="16" t="s">
        <v>114</v>
      </c>
      <c r="T261" s="16" t="s">
        <v>685</v>
      </c>
      <c r="U261" s="37" t="s">
        <v>58</v>
      </c>
    </row>
    <row r="262" spans="1:21" ht="72" x14ac:dyDescent="0.25">
      <c r="A262" s="114" t="s">
        <v>30</v>
      </c>
      <c r="B262" s="16">
        <v>21434</v>
      </c>
      <c r="C262" s="16" t="s">
        <v>402</v>
      </c>
      <c r="D262" s="38" t="str">
        <f>_xlfn.IFNA(VLOOKUP(C262,Key!B$3:E$25,4,FALSE),"")</f>
        <v>Development and city services</v>
      </c>
      <c r="E262" s="16" t="str">
        <f>IFERROR(VLOOKUP($B262,'PNF Data'!$B$2:$AO$3962,3,FALSE),"")</f>
        <v>Warranty provider for Enabling Works at Argyle Street</v>
      </c>
      <c r="F262" s="16" t="str">
        <f>IFERROR(VLOOKUP($B262,'PNF Data'!$B$2:$AO$3962,16,FALSE),"")</f>
        <v>Buildings and works</v>
      </c>
      <c r="G262" s="16" t="str">
        <f>IFERROR(VLOOKUP($B262,'PNF Data'!$B$2:$AO$3962,34,FALSE),"")</f>
        <v>Construction and demolition. (Including design  and related professional services)</v>
      </c>
      <c r="H262" s="16" t="str">
        <f>IFERROR(IF(VLOOKUP($B262,'PNF Data'!$B$2:$AO$3962,6,FALSE)=0,"TBC",VLOOKUP($B262,'PNF Data'!$B$2:$AO$3962,6,FALSE)),"")</f>
        <v>Quote process</v>
      </c>
      <c r="I262" s="26">
        <f>IFERROR(VLOOKUP($B262,'PNF Data'!$B$2:$AO$3962,7,FALSE),"")</f>
        <v>16600</v>
      </c>
      <c r="J262" s="27">
        <f t="shared" si="35"/>
        <v>16600</v>
      </c>
      <c r="K262" s="93">
        <v>0</v>
      </c>
      <c r="L262" s="93" t="str">
        <f t="shared" si="36"/>
        <v>N/A</v>
      </c>
      <c r="M262" s="93" t="str">
        <f t="shared" si="38"/>
        <v>a</v>
      </c>
      <c r="N262" s="11">
        <f>IFERROR(VLOOKUP($B262,'PNF Data'!$B$2:$AO$3962,10,FALSE),"")</f>
        <v>45704</v>
      </c>
      <c r="O262" s="93" t="str">
        <f t="shared" si="37"/>
        <v>a</v>
      </c>
      <c r="P262" s="11">
        <f>IF(VLOOKUP($B262,'PNF Data'!$B$2:$AO$3962,11,FALSE)=0,"TBC",VLOOKUP($B262,'PNF Data'!$B$2:$AO$3962,11,FALSE))</f>
        <v>46507</v>
      </c>
      <c r="Q262" s="16" t="s">
        <v>57</v>
      </c>
      <c r="R262" s="16" t="s">
        <v>686</v>
      </c>
      <c r="S262" s="16" t="s">
        <v>620</v>
      </c>
      <c r="T262" s="16">
        <v>320784</v>
      </c>
      <c r="U262" s="37" t="s">
        <v>58</v>
      </c>
    </row>
    <row r="263" spans="1:21" ht="36" x14ac:dyDescent="0.25">
      <c r="A263" s="114" t="s">
        <v>92</v>
      </c>
      <c r="B263" s="16">
        <v>21442</v>
      </c>
      <c r="C263" s="16" t="s">
        <v>79</v>
      </c>
      <c r="D263" s="38" t="s">
        <v>33</v>
      </c>
      <c r="E263" s="16" t="str">
        <f>IFERROR(VLOOKUP($B263,'PNF Data'!$B$2:$AO$3962,3,FALSE),"")</f>
        <v>Treasury Consultancy and Investment Advisory Service</v>
      </c>
      <c r="F263" s="16" t="str">
        <f>IFERROR(VLOOKUP($B263,'PNF Data'!$B$2:$AO$3962,16,FALSE),"")</f>
        <v>People and Professional Services</v>
      </c>
      <c r="G263" s="16" t="str">
        <f>IFERROR(VLOOKUP($B263,'PNF Data'!$B$2:$AO$3962,34,FALSE),"")</f>
        <v>Consultancy/professional services</v>
      </c>
      <c r="H263" s="16" t="s">
        <v>66</v>
      </c>
      <c r="I263" s="26">
        <f>IFERROR(VLOOKUP($B263,'PNF Data'!$B$2:$AO$3962,7,FALSE),"")</f>
        <v>100000</v>
      </c>
      <c r="J263" s="27">
        <v>76250</v>
      </c>
      <c r="K263" s="93">
        <v>0</v>
      </c>
      <c r="L263" s="93" t="str">
        <f t="shared" si="36"/>
        <v>TBC</v>
      </c>
      <c r="M263" s="93" t="str">
        <f t="shared" si="38"/>
        <v>TBC</v>
      </c>
      <c r="N263" s="11">
        <f>IFERROR(VLOOKUP($B263,'PNF Data'!$B$2:$AO$3962,10,FALSE),"")</f>
        <v>45962</v>
      </c>
      <c r="O263" s="93" t="str">
        <f t="shared" si="37"/>
        <v>TBC</v>
      </c>
      <c r="P263" s="11">
        <v>46690</v>
      </c>
      <c r="Q263" s="16"/>
      <c r="R263" s="16" t="s">
        <v>687</v>
      </c>
      <c r="S263" s="16" t="s">
        <v>114</v>
      </c>
      <c r="T263" s="32" t="s">
        <v>688</v>
      </c>
      <c r="U263" s="37" t="s">
        <v>58</v>
      </c>
    </row>
    <row r="264" spans="1:21" ht="36" x14ac:dyDescent="0.25">
      <c r="A264" s="114" t="s">
        <v>92</v>
      </c>
      <c r="B264" s="16">
        <v>21447</v>
      </c>
      <c r="C264" s="16" t="s">
        <v>678</v>
      </c>
      <c r="D264" s="38" t="str">
        <f>_xlfn.IFNA(VLOOKUP(C264,Key!B$3:E$25,4,FALSE),"")</f>
        <v>Development and city services</v>
      </c>
      <c r="E264" s="16" t="str">
        <f>IFERROR(VLOOKUP($B264,'PNF Data'!$B$2:$AO$3962,3,FALSE),"")</f>
        <v>HMO/Private Sector Stock Condition Survey</v>
      </c>
      <c r="F264" s="16" t="str">
        <f>IFERROR(VLOOKUP($B264,'PNF Data'!$B$2:$AO$3962,16,FALSE),"")</f>
        <v>People and Professional Services</v>
      </c>
      <c r="G264" s="16" t="str">
        <f>IFERROR(VLOOKUP($B264,'PNF Data'!$B$2:$AO$3962,34,FALSE),"")</f>
        <v>Consultancy/professional services</v>
      </c>
      <c r="H264" s="16" t="str">
        <f>IFERROR(IF(VLOOKUP($B264,'PNF Data'!$B$2:$AO$3962,6,FALSE)=0,"TBC",VLOOKUP($B264,'PNF Data'!$B$2:$AO$3962,6,FALSE)),"")</f>
        <v>TBC</v>
      </c>
      <c r="I264" s="26">
        <f>IFERROR(VLOOKUP($B264,'PNF Data'!$B$2:$AO$3962,7,FALSE),"")</f>
        <v>200000</v>
      </c>
      <c r="J264" s="27" t="str">
        <f t="shared" ref="J264:J284" si="39">IF(U264="10. Contract management",I264,"TBC")</f>
        <v>TBC</v>
      </c>
      <c r="K264" s="93">
        <v>0</v>
      </c>
      <c r="L264" s="93" t="str">
        <f t="shared" si="36"/>
        <v>TBC</v>
      </c>
      <c r="M264" s="93" t="str">
        <f t="shared" si="38"/>
        <v>TBC</v>
      </c>
      <c r="N264" s="11">
        <v>45931</v>
      </c>
      <c r="O264" s="93" t="str">
        <f t="shared" si="37"/>
        <v>TBC</v>
      </c>
      <c r="P264" s="11" t="str">
        <f>IF(VLOOKUP($B264,'PNF Data'!$B$2:$AO$3962,11,FALSE)=0,"TBC",VLOOKUP($B264,'PNF Data'!$B$2:$AO$3962,11,FALSE))</f>
        <v>TBC</v>
      </c>
      <c r="Q264" s="16"/>
      <c r="R264" s="16" t="s">
        <v>57</v>
      </c>
      <c r="S264" s="16" t="s">
        <v>57</v>
      </c>
      <c r="T264" s="16" t="s">
        <v>57</v>
      </c>
      <c r="U264" s="37" t="s">
        <v>404</v>
      </c>
    </row>
    <row r="265" spans="1:21" ht="72" x14ac:dyDescent="0.25">
      <c r="A265" s="114" t="s">
        <v>92</v>
      </c>
      <c r="B265" s="16">
        <v>21452</v>
      </c>
      <c r="C265" s="16" t="s">
        <v>385</v>
      </c>
      <c r="D265" s="38" t="str">
        <f>_xlfn.IFNA(VLOOKUP(C265,Key!B$3:E$25,4,FALSE),"")</f>
        <v>Development and city services</v>
      </c>
      <c r="E265" s="16" t="str">
        <f>IFERROR(VLOOKUP($B265,'PNF Data'!$B$2:$AO$3962,3,FALSE),"")</f>
        <v>Anglia Square - soft strip of vacant buildings</v>
      </c>
      <c r="F265" s="16" t="str">
        <f>IFERROR(VLOOKUP($B265,'PNF Data'!$B$2:$AO$3962,16,FALSE),"")</f>
        <v>Buildings and works</v>
      </c>
      <c r="G265" s="16" t="str">
        <f>IFERROR(VLOOKUP($B265,'PNF Data'!$B$2:$AO$3962,34,FALSE),"")</f>
        <v>Construction and demolition. (Including design  and related professional services)</v>
      </c>
      <c r="H265" s="16" t="str">
        <f>IFERROR(IF(VLOOKUP($B265,'PNF Data'!$B$2:$AO$3962,6,FALSE)=0,"TBC",VLOOKUP($B265,'PNF Data'!$B$2:$AO$3962,6,FALSE)),"")</f>
        <v>TBC</v>
      </c>
      <c r="I265" s="26">
        <f>IFERROR(VLOOKUP($B265,'PNF Data'!$B$2:$AO$3962,7,FALSE),"")</f>
        <v>2000000</v>
      </c>
      <c r="J265" s="27" t="str">
        <f t="shared" si="39"/>
        <v>TBC</v>
      </c>
      <c r="K265" s="93">
        <v>0</v>
      </c>
      <c r="L265" s="93" t="str">
        <f t="shared" si="36"/>
        <v>TBC</v>
      </c>
      <c r="M265" s="93" t="str">
        <f t="shared" si="38"/>
        <v>TBC</v>
      </c>
      <c r="N265" s="11">
        <f>IFERROR(VLOOKUP($B265,'PNF Data'!$B$2:$AO$3962,10,FALSE),"")</f>
        <v>45747</v>
      </c>
      <c r="O265" s="93" t="str">
        <f t="shared" si="37"/>
        <v>TBC</v>
      </c>
      <c r="P265" s="11" t="str">
        <f>IF(VLOOKUP($B265,'PNF Data'!$B$2:$AO$3962,11,FALSE)=0,"TBC",VLOOKUP($B265,'PNF Data'!$B$2:$AO$3962,11,FALSE))</f>
        <v>TBC</v>
      </c>
      <c r="Q265" s="16"/>
      <c r="R265" s="16"/>
      <c r="S265" s="16"/>
      <c r="T265" s="16"/>
      <c r="U265" s="37" t="s">
        <v>389</v>
      </c>
    </row>
    <row r="266" spans="1:21" ht="72" x14ac:dyDescent="0.25">
      <c r="A266" s="114" t="s">
        <v>30</v>
      </c>
      <c r="B266" s="16">
        <v>21456</v>
      </c>
      <c r="C266" s="16" t="s">
        <v>385</v>
      </c>
      <c r="D266" s="38" t="str">
        <f>_xlfn.IFNA(VLOOKUP(C266,Key!B$3:E$25,4,FALSE),"")</f>
        <v>Development and city services</v>
      </c>
      <c r="E266" s="16" t="str">
        <f>IFERROR(VLOOKUP($B266,'PNF Data'!$B$2:$AO$3962,3,FALSE),"")</f>
        <v xml:space="preserve">Levelling Up Fund Sloughbottom Park &amp; Dolphin Path Project </v>
      </c>
      <c r="F266" s="16" t="str">
        <f>IFERROR(VLOOKUP($B266,'PNF Data'!$B$2:$AO$3962,16,FALSE),"")</f>
        <v>Buildings and works</v>
      </c>
      <c r="G266" s="16" t="str">
        <f>IFERROR(VLOOKUP($B266,'PNF Data'!$B$2:$AO$3962,34,FALSE),"")</f>
        <v>Construction and demolition. (Including design  and related professional services)</v>
      </c>
      <c r="H266" s="16" t="str">
        <f>IFERROR(IF(VLOOKUP($B266,'PNF Data'!$B$2:$AO$3962,6,FALSE)=0,"TBC",VLOOKUP($B266,'PNF Data'!$B$2:$AO$3962,6,FALSE)),"")</f>
        <v>Quote process</v>
      </c>
      <c r="I266" s="26">
        <f>IFERROR(VLOOKUP($B266,'PNF Data'!$B$2:$AO$3962,7,FALSE),"")</f>
        <v>97300</v>
      </c>
      <c r="J266" s="27">
        <f t="shared" si="39"/>
        <v>97300</v>
      </c>
      <c r="K266" s="93">
        <v>0</v>
      </c>
      <c r="L266" s="93" t="str">
        <f t="shared" si="36"/>
        <v>N/A</v>
      </c>
      <c r="M266" s="93" t="str">
        <f t="shared" si="38"/>
        <v>a</v>
      </c>
      <c r="N266" s="11">
        <f>IFERROR(VLOOKUP($B266,'PNF Data'!$B$2:$AO$3962,10,FALSE),"")</f>
        <v>45711</v>
      </c>
      <c r="O266" s="93" t="str">
        <f t="shared" si="37"/>
        <v>a</v>
      </c>
      <c r="P266" s="11">
        <f>IF(VLOOKUP($B266,'PNF Data'!$B$2:$AO$3962,11,FALSE)=0,"TBC",VLOOKUP($B266,'PNF Data'!$B$2:$AO$3962,11,FALSE))</f>
        <v>46904</v>
      </c>
      <c r="Q266" s="16"/>
      <c r="R266" s="16" t="s">
        <v>689</v>
      </c>
      <c r="S266" s="16" t="s">
        <v>114</v>
      </c>
      <c r="T266" s="16">
        <v>11548185</v>
      </c>
      <c r="U266" s="37" t="s">
        <v>58</v>
      </c>
    </row>
    <row r="267" spans="1:21" ht="24" x14ac:dyDescent="0.25">
      <c r="A267" s="114" t="s">
        <v>30</v>
      </c>
      <c r="B267" s="16">
        <v>21457</v>
      </c>
      <c r="C267" s="16" t="s">
        <v>641</v>
      </c>
      <c r="D267" s="38" t="str">
        <f>_xlfn.IFNA(VLOOKUP(C267,Key!B$3:E$25,4,FALSE),"")</f>
        <v>Communities and housing</v>
      </c>
      <c r="E267" s="16" t="str">
        <f>IFERROR(VLOOKUP($B267,'PNF Data'!$B$2:$AO$3962,3,FALSE),"")</f>
        <v>Vuelio package 2025-26</v>
      </c>
      <c r="F267" s="16" t="str">
        <f>IFERROR(VLOOKUP($B267,'PNF Data'!$B$2:$AO$3962,16,FALSE),"")</f>
        <v>IT and Documents</v>
      </c>
      <c r="G267" s="16" t="str">
        <f>IFERROR(VLOOKUP($B267,'PNF Data'!$B$2:$AO$3962,34,FALSE),"")</f>
        <v>Software</v>
      </c>
      <c r="H267" s="16" t="str">
        <f>IFERROR(IF(VLOOKUP($B267,'PNF Data'!$B$2:$AO$3962,6,FALSE)=0,"TBC",VLOOKUP($B267,'PNF Data'!$B$2:$AO$3962,6,FALSE)),"")</f>
        <v>Direct award</v>
      </c>
      <c r="I267" s="26">
        <f>IFERROR(VLOOKUP($B267,'PNF Data'!$B$2:$AO$3962,7,FALSE),"")</f>
        <v>7000</v>
      </c>
      <c r="J267" s="27">
        <f t="shared" si="39"/>
        <v>7000</v>
      </c>
      <c r="K267" s="93">
        <v>0</v>
      </c>
      <c r="L267" s="93" t="str">
        <f t="shared" si="36"/>
        <v>N/A</v>
      </c>
      <c r="M267" s="93" t="str">
        <f t="shared" si="38"/>
        <v>a</v>
      </c>
      <c r="N267" s="11">
        <f>IFERROR(VLOOKUP($B267,'PNF Data'!$B$2:$AO$3962,10,FALSE),"")</f>
        <v>45778</v>
      </c>
      <c r="O267" s="93" t="str">
        <f t="shared" si="37"/>
        <v>a</v>
      </c>
      <c r="P267" s="11">
        <f>IF(VLOOKUP($B267,'PNF Data'!$B$2:$AO$3962,11,FALSE)=0,"TBC",VLOOKUP($B267,'PNF Data'!$B$2:$AO$3962,11,FALSE))</f>
        <v>46142</v>
      </c>
      <c r="Q267" s="16"/>
      <c r="R267" s="16" t="s">
        <v>690</v>
      </c>
      <c r="S267" s="16" t="s">
        <v>114</v>
      </c>
      <c r="T267" s="16">
        <v>3819220</v>
      </c>
      <c r="U267" s="37" t="s">
        <v>58</v>
      </c>
    </row>
    <row r="268" spans="1:21" ht="24" customHeight="1" x14ac:dyDescent="0.25">
      <c r="A268" s="114" t="s">
        <v>30</v>
      </c>
      <c r="B268" s="16">
        <v>21459</v>
      </c>
      <c r="C268" s="16" t="s">
        <v>692</v>
      </c>
      <c r="D268" s="38" t="s">
        <v>33</v>
      </c>
      <c r="E268" s="16" t="str">
        <f>IFERROR(VLOOKUP($B268,'PNF Data'!$B$2:$AO$3962,3,FALSE),"")</f>
        <v>Provision of services to support the implementation of IFRS 16</v>
      </c>
      <c r="F268" s="16" t="str">
        <f>IFERROR(VLOOKUP($B268,'PNF Data'!$B$2:$AO$3962,16,FALSE),"")</f>
        <v>People and Professional Services</v>
      </c>
      <c r="G268" s="16" t="str">
        <f>IFERROR(VLOOKUP($B268,'PNF Data'!$B$2:$AO$3962,34,FALSE),"")</f>
        <v>Consultancy/professional services</v>
      </c>
      <c r="H268" s="16" t="str">
        <f>IFERROR(IF(VLOOKUP($B268,'PNF Data'!$B$2:$AO$3962,6,FALSE)=0,"TBC",VLOOKUP($B268,'PNF Data'!$B$2:$AO$3962,6,FALSE)),"")</f>
        <v>Framework - Direct award</v>
      </c>
      <c r="I268" s="26">
        <f>IFERROR(VLOOKUP($B268,'PNF Data'!$B$2:$AO$3962,7,FALSE),"")</f>
        <v>69425</v>
      </c>
      <c r="J268" s="27">
        <f t="shared" si="39"/>
        <v>69425</v>
      </c>
      <c r="K268" s="93">
        <v>0</v>
      </c>
      <c r="L268" s="93" t="str">
        <f t="shared" si="36"/>
        <v>N/A</v>
      </c>
      <c r="M268" s="93" t="str">
        <f t="shared" si="38"/>
        <v>a</v>
      </c>
      <c r="N268" s="11">
        <f>IFERROR(VLOOKUP($B268,'PNF Data'!$B$2:$AO$3962,10,FALSE),"")</f>
        <v>45684</v>
      </c>
      <c r="O268" s="93" t="str">
        <f t="shared" si="37"/>
        <v>a</v>
      </c>
      <c r="P268" s="11">
        <f>IF(VLOOKUP($B268,'PNF Data'!$B$2:$AO$3962,11,FALSE)=0,"TBC",VLOOKUP($B268,'PNF Data'!$B$2:$AO$3962,11,FALSE))</f>
        <v>45858</v>
      </c>
      <c r="Q268" s="16"/>
      <c r="R268" s="16" t="s">
        <v>693</v>
      </c>
      <c r="S268" s="16" t="s">
        <v>620</v>
      </c>
      <c r="T268" s="16" t="s">
        <v>694</v>
      </c>
      <c r="U268" s="37" t="s">
        <v>58</v>
      </c>
    </row>
    <row r="269" spans="1:21" ht="36" customHeight="1" x14ac:dyDescent="0.25">
      <c r="A269" s="114" t="s">
        <v>30</v>
      </c>
      <c r="B269" s="16">
        <v>21463</v>
      </c>
      <c r="C269" s="16" t="s">
        <v>678</v>
      </c>
      <c r="D269" s="38" t="str">
        <f>_xlfn.IFNA(VLOOKUP(C269,Key!B$3:E$25,4,FALSE),"")</f>
        <v>Development and city services</v>
      </c>
      <c r="E269" s="16" t="str">
        <f>IFERROR(VLOOKUP($B269,'PNF Data'!$B$2:$AO$3962,3,FALSE),"")</f>
        <v>Agency worker appointment - senior regulatory support</v>
      </c>
      <c r="F269" s="16" t="str">
        <f>IFERROR(VLOOKUP($B269,'PNF Data'!$B$2:$AO$3962,16,FALSE),"")</f>
        <v>People and Professional Services</v>
      </c>
      <c r="G269" s="16" t="str">
        <f>IFERROR(VLOOKUP($B269,'PNF Data'!$B$2:$AO$3962,34,FALSE),"")</f>
        <v>Recruitment and HR</v>
      </c>
      <c r="H269" s="16" t="str">
        <f>IFERROR(IF(VLOOKUP($B269,'PNF Data'!$B$2:$AO$3962,6,FALSE)=0,"TBC",VLOOKUP($B269,'PNF Data'!$B$2:$AO$3962,6,FALSE)),"")</f>
        <v>Framework - Direct award</v>
      </c>
      <c r="I269" s="26">
        <f>IFERROR(VLOOKUP($B269,'PNF Data'!$B$2:$AO$3962,7,FALSE),"")</f>
        <v>50000</v>
      </c>
      <c r="J269" s="27">
        <f t="shared" si="39"/>
        <v>50000</v>
      </c>
      <c r="K269" s="93">
        <v>0</v>
      </c>
      <c r="L269" s="93" t="str">
        <f t="shared" si="36"/>
        <v>N/A</v>
      </c>
      <c r="M269" s="93" t="str">
        <f t="shared" si="38"/>
        <v>a</v>
      </c>
      <c r="N269" s="11">
        <f>IFERROR(VLOOKUP($B269,'PNF Data'!$B$2:$AO$3962,10,FALSE),"")</f>
        <v>45719</v>
      </c>
      <c r="O269" s="93" t="str">
        <f t="shared" si="37"/>
        <v>a</v>
      </c>
      <c r="P269" s="11">
        <f>IF(VLOOKUP($B269,'PNF Data'!$B$2:$AO$3962,11,FALSE)=0,"TBC",VLOOKUP($B269,'PNF Data'!$B$2:$AO$3962,11,FALSE))</f>
        <v>45900</v>
      </c>
      <c r="Q269" s="16"/>
      <c r="R269" s="16" t="s">
        <v>695</v>
      </c>
      <c r="S269" s="16" t="s">
        <v>114</v>
      </c>
      <c r="T269" s="16">
        <v>8083732</v>
      </c>
      <c r="U269" s="37" t="s">
        <v>58</v>
      </c>
    </row>
    <row r="270" spans="1:21" ht="24" x14ac:dyDescent="0.25">
      <c r="A270" s="114" t="s">
        <v>30</v>
      </c>
      <c r="B270" s="16">
        <v>21464</v>
      </c>
      <c r="C270" s="16" t="s">
        <v>100</v>
      </c>
      <c r="D270" s="38" t="s">
        <v>88</v>
      </c>
      <c r="E270" s="16" t="str">
        <f>IFERROR(VLOOKUP($B270,'PNF Data'!$B$2:$AO$3962,3,FALSE),"")</f>
        <v>187 Bowers Avenue stair lift</v>
      </c>
      <c r="F270" s="16" t="str">
        <f>IFERROR(VLOOKUP($B270,'PNF Data'!$B$2:$AO$3962,16,FALSE),"")</f>
        <v>Health and social</v>
      </c>
      <c r="G270" s="16" t="str">
        <f>IFERROR(VLOOKUP($B270,'PNF Data'!$B$2:$AO$3962,34,FALSE),"")</f>
        <v>Accessibility works and services</v>
      </c>
      <c r="H270" s="16" t="str">
        <f>IFERROR(IF(VLOOKUP($B270,'PNF Data'!$B$2:$AO$3962,6,FALSE)=0,"TBC",VLOOKUP($B270,'PNF Data'!$B$2:$AO$3962,6,FALSE)),"")</f>
        <v>Quote process</v>
      </c>
      <c r="I270" s="26">
        <f>IFERROR(VLOOKUP($B270,'PNF Data'!$B$2:$AO$3962,7,FALSE),"")</f>
        <v>5969</v>
      </c>
      <c r="J270" s="27">
        <f t="shared" si="39"/>
        <v>5969</v>
      </c>
      <c r="K270" s="93">
        <v>0</v>
      </c>
      <c r="L270" s="93" t="str">
        <f t="shared" si="36"/>
        <v>N/A</v>
      </c>
      <c r="M270" s="93" t="str">
        <f t="shared" si="38"/>
        <v>a</v>
      </c>
      <c r="N270" s="11">
        <f>IFERROR(VLOOKUP($B270,'PNF Data'!$B$2:$AO$3962,10,FALSE),"")</f>
        <v>45719</v>
      </c>
      <c r="O270" s="93" t="str">
        <f t="shared" si="37"/>
        <v>a</v>
      </c>
      <c r="P270" s="11">
        <v>45901</v>
      </c>
      <c r="Q270" s="16"/>
      <c r="R270" s="16" t="s">
        <v>696</v>
      </c>
      <c r="S270" s="16" t="s">
        <v>114</v>
      </c>
      <c r="T270" s="16" t="s">
        <v>697</v>
      </c>
      <c r="U270" s="37" t="s">
        <v>58</v>
      </c>
    </row>
    <row r="271" spans="1:21" ht="60" x14ac:dyDescent="0.25">
      <c r="A271" s="114" t="s">
        <v>30</v>
      </c>
      <c r="B271" s="16">
        <v>21466</v>
      </c>
      <c r="C271" s="16" t="s">
        <v>100</v>
      </c>
      <c r="D271" s="38" t="str">
        <f>_xlfn.IFNA(VLOOKUP(C271,Key!B$3:E$25,4,FALSE),"")</f>
        <v>Communities and housing</v>
      </c>
      <c r="E271" s="16" t="str">
        <f>IFERROR(VLOOKUP($B271,'PNF Data'!$B$2:$AO$3962,3,FALSE),"")</f>
        <v>MRM (Meeting Room Manager ) - Norman Centre</v>
      </c>
      <c r="F271" s="16" t="str">
        <f>IFERROR(VLOOKUP($B271,'PNF Data'!$B$2:$AO$3962,16,FALSE),"")</f>
        <v>IT and Documents</v>
      </c>
      <c r="G271" s="16" t="str">
        <f>IFERROR(VLOOKUP($B271,'PNF Data'!$B$2:$AO$3962,34,FALSE),"")</f>
        <v>Technology products and services, including CCTV products and maintenance</v>
      </c>
      <c r="H271" s="16" t="str">
        <f>IFERROR(IF(VLOOKUP($B271,'PNF Data'!$B$2:$AO$3962,6,FALSE)=0,"TBC",VLOOKUP($B271,'PNF Data'!$B$2:$AO$3962,6,FALSE)),"")</f>
        <v>Direct award</v>
      </c>
      <c r="I271" s="26">
        <f>IFERROR(VLOOKUP($B271,'PNF Data'!$B$2:$AO$3962,7,FALSE),"")</f>
        <v>5200</v>
      </c>
      <c r="J271" s="27">
        <f t="shared" si="39"/>
        <v>5200</v>
      </c>
      <c r="K271" s="93">
        <v>0</v>
      </c>
      <c r="L271" s="93" t="str">
        <f t="shared" si="36"/>
        <v>N/A</v>
      </c>
      <c r="M271" s="93" t="str">
        <f t="shared" si="38"/>
        <v>a</v>
      </c>
      <c r="N271" s="11">
        <f>IFERROR(VLOOKUP($B271,'PNF Data'!$B$2:$AO$3962,10,FALSE),"")</f>
        <v>45597</v>
      </c>
      <c r="O271" s="93" t="str">
        <f t="shared" si="37"/>
        <v>a</v>
      </c>
      <c r="P271" s="11">
        <f>IF(VLOOKUP($B271,'PNF Data'!$B$2:$AO$3962,11,FALSE)=0,"TBC",VLOOKUP($B271,'PNF Data'!$B$2:$AO$3962,11,FALSE))</f>
        <v>45961</v>
      </c>
      <c r="Q271" s="16"/>
      <c r="R271" s="16" t="s">
        <v>698</v>
      </c>
      <c r="S271" s="16" t="s">
        <v>114</v>
      </c>
      <c r="T271" s="16">
        <v>1548633</v>
      </c>
      <c r="U271" s="37" t="s">
        <v>58</v>
      </c>
    </row>
    <row r="272" spans="1:21" ht="60" x14ac:dyDescent="0.25">
      <c r="A272" s="114" t="s">
        <v>30</v>
      </c>
      <c r="B272" s="16">
        <v>21467</v>
      </c>
      <c r="C272" s="16" t="s">
        <v>617</v>
      </c>
      <c r="D272" s="38" t="str">
        <f>_xlfn.IFNA(VLOOKUP(C272,Key!B$3:E$25,4,FALSE),"")</f>
        <v>Resources</v>
      </c>
      <c r="E272" s="16" t="str">
        <f>IFERROR(VLOOKUP($B272,'PNF Data'!$B$2:$AO$3962,3,FALSE),"")</f>
        <v>Silktide - web page monitoring</v>
      </c>
      <c r="F272" s="16" t="str">
        <f>IFERROR(VLOOKUP($B272,'PNF Data'!$B$2:$AO$3962,16,FALSE),"")</f>
        <v>IT and Documents</v>
      </c>
      <c r="G272" s="16" t="str">
        <f>IFERROR(VLOOKUP($B272,'PNF Data'!$B$2:$AO$3962,34,FALSE),"")</f>
        <v>Technology products and services, including CCTV products and maintenance</v>
      </c>
      <c r="H272" s="16" t="str">
        <f>IFERROR(IF(VLOOKUP($B272,'PNF Data'!$B$2:$AO$3962,6,FALSE)=0,"TBC",VLOOKUP($B272,'PNF Data'!$B$2:$AO$3962,6,FALSE)),"")</f>
        <v>Direct award</v>
      </c>
      <c r="I272" s="26">
        <f>IFERROR(VLOOKUP($B272,'PNF Data'!$B$2:$AO$3962,7,FALSE),"")</f>
        <v>6400</v>
      </c>
      <c r="J272" s="27">
        <f t="shared" si="39"/>
        <v>6400</v>
      </c>
      <c r="K272" s="93">
        <v>0</v>
      </c>
      <c r="L272" s="93" t="str">
        <f t="shared" si="36"/>
        <v>N/A</v>
      </c>
      <c r="M272" s="93" t="str">
        <f t="shared" si="38"/>
        <v>a</v>
      </c>
      <c r="N272" s="11">
        <f>IFERROR(VLOOKUP($B272,'PNF Data'!$B$2:$AO$3962,10,FALSE),"")</f>
        <v>45597</v>
      </c>
      <c r="O272" s="93" t="str">
        <f t="shared" si="37"/>
        <v>a</v>
      </c>
      <c r="P272" s="11">
        <f>IF(VLOOKUP($B272,'PNF Data'!$B$2:$AO$3962,11,FALSE)=0,"TBC",VLOOKUP($B272,'PNF Data'!$B$2:$AO$3962,11,FALSE))</f>
        <v>45961</v>
      </c>
      <c r="Q272" s="16"/>
      <c r="R272" s="16" t="s">
        <v>699</v>
      </c>
      <c r="S272" s="16" t="s">
        <v>114</v>
      </c>
      <c r="T272" s="16">
        <v>4242422</v>
      </c>
      <c r="U272" s="37" t="s">
        <v>58</v>
      </c>
    </row>
    <row r="273" spans="1:21" ht="60" x14ac:dyDescent="0.25">
      <c r="A273" s="114" t="s">
        <v>30</v>
      </c>
      <c r="B273" s="16">
        <v>21468</v>
      </c>
      <c r="C273" s="16" t="s">
        <v>617</v>
      </c>
      <c r="D273" s="38" t="str">
        <f>_xlfn.IFNA(VLOOKUP(C273,Key!B$3:E$25,4,FALSE),"")</f>
        <v>Resources</v>
      </c>
      <c r="E273" s="16" t="str">
        <f>IFERROR(VLOOKUP($B273,'PNF Data'!$B$2:$AO$3962,3,FALSE),"")</f>
        <v>iSpring Training Software</v>
      </c>
      <c r="F273" s="16" t="str">
        <f>IFERROR(VLOOKUP($B273,'PNF Data'!$B$2:$AO$3962,16,FALSE),"")</f>
        <v>IT and Documents</v>
      </c>
      <c r="G273" s="16" t="str">
        <f>IFERROR(VLOOKUP($B273,'PNF Data'!$B$2:$AO$3962,34,FALSE),"")</f>
        <v>Technology products and services, including CCTV products and maintenance</v>
      </c>
      <c r="H273" s="16" t="str">
        <f>IFERROR(IF(VLOOKUP($B273,'PNF Data'!$B$2:$AO$3962,6,FALSE)=0,"TBC",VLOOKUP($B273,'PNF Data'!$B$2:$AO$3962,6,FALSE)),"")</f>
        <v>Direct award</v>
      </c>
      <c r="I273" s="26">
        <f>IFERROR(VLOOKUP($B273,'PNF Data'!$B$2:$AO$3962,7,FALSE),"")</f>
        <v>5250</v>
      </c>
      <c r="J273" s="27">
        <f t="shared" si="39"/>
        <v>5250</v>
      </c>
      <c r="K273" s="93">
        <v>0</v>
      </c>
      <c r="L273" s="93" t="str">
        <f t="shared" si="36"/>
        <v>N/A</v>
      </c>
      <c r="M273" s="93" t="str">
        <f t="shared" si="38"/>
        <v>a</v>
      </c>
      <c r="N273" s="11">
        <f>IFERROR(VLOOKUP($B273,'PNF Data'!$B$2:$AO$3962,10,FALSE),"")</f>
        <v>45649</v>
      </c>
      <c r="O273" s="93" t="str">
        <f t="shared" si="37"/>
        <v>a</v>
      </c>
      <c r="P273" s="11">
        <f>IF(VLOOKUP($B273,'PNF Data'!$B$2:$AO$3962,11,FALSE)=0,"TBC",VLOOKUP($B273,'PNF Data'!$B$2:$AO$3962,11,FALSE))</f>
        <v>46013</v>
      </c>
      <c r="Q273" s="16"/>
      <c r="R273" s="16" t="s">
        <v>700</v>
      </c>
      <c r="S273" s="16" t="s">
        <v>114</v>
      </c>
      <c r="T273" s="16">
        <v>2548628</v>
      </c>
      <c r="U273" s="37" t="s">
        <v>58</v>
      </c>
    </row>
    <row r="274" spans="1:21" s="112" customFormat="1" ht="36" x14ac:dyDescent="0.25">
      <c r="A274" s="114" t="s">
        <v>30</v>
      </c>
      <c r="B274" s="16">
        <v>21469</v>
      </c>
      <c r="C274" s="16" t="s">
        <v>617</v>
      </c>
      <c r="D274" s="38" t="str">
        <f>_xlfn.IFNA(VLOOKUP(C274,Key!B$3:E$25,4,FALSE),"")</f>
        <v>Resources</v>
      </c>
      <c r="E274" s="16" t="str">
        <f>IFERROR(VLOOKUP($B274,'PNF Data'!$B$2:$AO$3962,3,FALSE),"")</f>
        <v>Excel Training</v>
      </c>
      <c r="F274" s="16" t="str">
        <f>IFERROR(VLOOKUP($B274,'PNF Data'!$B$2:$AO$3962,16,FALSE),"")</f>
        <v>People and Professional Services</v>
      </c>
      <c r="G274" s="16" t="str">
        <f>IFERROR(VLOOKUP($B274,'PNF Data'!$B$2:$AO$3962,34,FALSE),"")</f>
        <v>Training</v>
      </c>
      <c r="H274" s="16" t="str">
        <f>IFERROR(IF(VLOOKUP($B274,'PNF Data'!$B$2:$AO$3962,6,FALSE)=0,"TBC",VLOOKUP($B274,'PNF Data'!$B$2:$AO$3962,6,FALSE)),"")</f>
        <v>Direct award</v>
      </c>
      <c r="I274" s="26">
        <f>IFERROR(VLOOKUP($B274,'PNF Data'!$B$2:$AO$3962,7,FALSE),"")</f>
        <v>10000</v>
      </c>
      <c r="J274" s="27">
        <f t="shared" si="39"/>
        <v>10000</v>
      </c>
      <c r="K274" s="93">
        <v>0</v>
      </c>
      <c r="L274" s="93" t="str">
        <f t="shared" si="36"/>
        <v>N/A</v>
      </c>
      <c r="M274" s="93" t="str">
        <f t="shared" si="38"/>
        <v>a</v>
      </c>
      <c r="N274" s="11">
        <f>IFERROR(VLOOKUP($B274,'PNF Data'!$B$2:$AO$3962,10,FALSE),"")</f>
        <v>45658</v>
      </c>
      <c r="O274" s="93" t="str">
        <f t="shared" si="37"/>
        <v>a</v>
      </c>
      <c r="P274" s="11">
        <f>IF(VLOOKUP($B274,'PNF Data'!$B$2:$AO$3962,11,FALSE)=0,"TBC",VLOOKUP($B274,'PNF Data'!$B$2:$AO$3962,11,FALSE))</f>
        <v>45838</v>
      </c>
      <c r="Q274" s="16"/>
      <c r="R274" s="16" t="s">
        <v>701</v>
      </c>
      <c r="S274" s="16" t="s">
        <v>114</v>
      </c>
      <c r="T274" s="16">
        <v>5742573</v>
      </c>
      <c r="U274" s="37" t="s">
        <v>58</v>
      </c>
    </row>
    <row r="275" spans="1:21" ht="48" customHeight="1" x14ac:dyDescent="0.25">
      <c r="A275" s="114" t="s">
        <v>30</v>
      </c>
      <c r="B275" s="16">
        <v>21470</v>
      </c>
      <c r="C275" s="16" t="s">
        <v>617</v>
      </c>
      <c r="D275" s="38" t="str">
        <f>_xlfn.IFNA(VLOOKUP(C275,Key!B$3:E$25,4,FALSE),"")</f>
        <v>Resources</v>
      </c>
      <c r="E275" s="16" t="str">
        <f>IFERROR(VLOOKUP($B275,'PNF Data'!$B$2:$AO$3962,3,FALSE),"")</f>
        <v>Cost consultancy for City Hall reimaginec project at OBC and RIBA 2 stage</v>
      </c>
      <c r="F275" s="16" t="str">
        <f>IFERROR(VLOOKUP($B275,'PNF Data'!$B$2:$AO$3962,16,FALSE),"")</f>
        <v>Buildings and works</v>
      </c>
      <c r="G275" s="16" t="str">
        <f>IFERROR(VLOOKUP($B275,'PNF Data'!$B$2:$AO$3962,34,FALSE),"")</f>
        <v>Construction and demolition. (Including design  and related professional services)</v>
      </c>
      <c r="H275" s="16" t="str">
        <f>IFERROR(IF(VLOOKUP($B275,'PNF Data'!$B$2:$AO$3962,6,FALSE)=0,"TBC",VLOOKUP($B275,'PNF Data'!$B$2:$AO$3962,6,FALSE)),"")</f>
        <v>Open tender</v>
      </c>
      <c r="I275" s="26">
        <f>IFERROR(VLOOKUP($B275,'PNF Data'!$B$2:$AO$3962,7,FALSE),"")</f>
        <v>9600</v>
      </c>
      <c r="J275" s="27">
        <f t="shared" si="39"/>
        <v>9600</v>
      </c>
      <c r="K275" s="93">
        <v>0</v>
      </c>
      <c r="L275" s="93" t="str">
        <f t="shared" si="36"/>
        <v>N/A</v>
      </c>
      <c r="M275" s="93" t="str">
        <f t="shared" si="38"/>
        <v>a</v>
      </c>
      <c r="N275" s="11">
        <f>IFERROR(VLOOKUP($B275,'PNF Data'!$B$2:$AO$3962,10,FALSE),"")</f>
        <v>45719</v>
      </c>
      <c r="O275" s="93" t="str">
        <f t="shared" si="37"/>
        <v>a</v>
      </c>
      <c r="P275" s="11">
        <f>IF(VLOOKUP($B275,'PNF Data'!$B$2:$AO$3962,11,FALSE)=0,"TBC",VLOOKUP($B275,'PNF Data'!$B$2:$AO$3962,11,FALSE))</f>
        <v>45838</v>
      </c>
      <c r="Q275" s="16"/>
      <c r="R275" s="16" t="s">
        <v>702</v>
      </c>
      <c r="S275" s="16" t="s">
        <v>114</v>
      </c>
      <c r="T275" s="16">
        <v>15843457</v>
      </c>
      <c r="U275" s="37" t="s">
        <v>58</v>
      </c>
    </row>
    <row r="276" spans="1:21" ht="36" x14ac:dyDescent="0.25">
      <c r="A276" s="114" t="s">
        <v>30</v>
      </c>
      <c r="B276" s="24">
        <v>21471</v>
      </c>
      <c r="C276" s="24" t="s">
        <v>189</v>
      </c>
      <c r="D276" s="38" t="s">
        <v>110</v>
      </c>
      <c r="E276" s="16" t="str">
        <f>IFERROR(VLOOKUP($B276,'PNF Data'!$B$2:$AO$3962,3,FALSE),"")</f>
        <v>Taxiplus - Driver Checks</v>
      </c>
      <c r="F276" s="16" t="str">
        <f>IFERROR(VLOOKUP($B276,'PNF Data'!$B$2:$AO$3962,16,FALSE),"")</f>
        <v>People and Professional Services</v>
      </c>
      <c r="G276" s="16" t="str">
        <f>IFERROR(VLOOKUP($B276,'PNF Data'!$B$2:$AO$3962,34,FALSE),"")</f>
        <v>Support services (multi)</v>
      </c>
      <c r="H276" s="16" t="str">
        <f>IFERROR(IF(VLOOKUP($B276,'PNF Data'!$B$2:$AO$3962,6,FALSE)=0,"TBC",VLOOKUP($B276,'PNF Data'!$B$2:$AO$3962,6,FALSE)),"")</f>
        <v>Direct award</v>
      </c>
      <c r="I276" s="26">
        <f>IFERROR(VLOOKUP($B276,'PNF Data'!$B$2:$AO$3962,7,FALSE),"")</f>
        <v>70000</v>
      </c>
      <c r="J276" s="27">
        <f t="shared" si="39"/>
        <v>70000</v>
      </c>
      <c r="K276" s="93">
        <v>0</v>
      </c>
      <c r="L276" s="93" t="str">
        <f t="shared" si="36"/>
        <v>N/A</v>
      </c>
      <c r="M276" s="93" t="str">
        <f t="shared" si="38"/>
        <v>a</v>
      </c>
      <c r="N276" s="11">
        <f>IFERROR(VLOOKUP($B276,'PNF Data'!$B$2:$AO$3962,10,FALSE),"")</f>
        <v>45720</v>
      </c>
      <c r="O276" s="93" t="str">
        <f t="shared" si="37"/>
        <v>a</v>
      </c>
      <c r="P276" s="11">
        <f>IF(VLOOKUP($B276,'PNF Data'!$B$2:$AO$3962,11,FALSE)=0,"TBC",VLOOKUP($B276,'PNF Data'!$B$2:$AO$3962,11,FALSE))</f>
        <v>46449</v>
      </c>
      <c r="Q276" s="16"/>
      <c r="R276" s="16" t="s">
        <v>703</v>
      </c>
      <c r="S276" s="16" t="s">
        <v>114</v>
      </c>
      <c r="T276" s="16">
        <v>810751</v>
      </c>
      <c r="U276" s="37" t="s">
        <v>58</v>
      </c>
    </row>
    <row r="277" spans="1:21" ht="69" customHeight="1" x14ac:dyDescent="0.25">
      <c r="A277" s="139" t="s">
        <v>30</v>
      </c>
      <c r="B277" s="16">
        <v>21472</v>
      </c>
      <c r="C277" s="16" t="s">
        <v>678</v>
      </c>
      <c r="D277" s="68" t="s">
        <v>445</v>
      </c>
      <c r="E277" s="16" t="str">
        <f>IFERROR(VLOOKUP($B277,'PNF Data'!$B$2:$AO$3962,3,FALSE),"")</f>
        <v>Lakenham Way Cycle Wayfinding Consultancy</v>
      </c>
      <c r="F277" s="16" t="str">
        <f>IFERROR(VLOOKUP($B277,'PNF Data'!$B$2:$AO$3962,16,FALSE),"")</f>
        <v>Buildings and works</v>
      </c>
      <c r="G277" s="16" t="str">
        <f>IFERROR(VLOOKUP($B277,'PNF Data'!$B$2:$AO$3962,34,FALSE),"")</f>
        <v>Construction and demolition. (Including design  and related professional services)</v>
      </c>
      <c r="H277" s="16" t="str">
        <f>IFERROR(IF(VLOOKUP($B277,'PNF Data'!$B$2:$AO$3962,6,FALSE)=0,"TBC",VLOOKUP($B277,'PNF Data'!$B$2:$AO$3962,6,FALSE)),"")</f>
        <v>Other</v>
      </c>
      <c r="I277" s="26">
        <f>IFERROR(VLOOKUP($B277,'PNF Data'!$B$2:$AO$3962,7,FALSE),"")</f>
        <v>53192</v>
      </c>
      <c r="J277" s="27">
        <f t="shared" si="39"/>
        <v>53192</v>
      </c>
      <c r="K277" s="93">
        <v>0</v>
      </c>
      <c r="L277" s="93" t="str">
        <f t="shared" si="36"/>
        <v>N/A</v>
      </c>
      <c r="M277" s="93" t="str">
        <f t="shared" si="38"/>
        <v>a</v>
      </c>
      <c r="N277" s="11">
        <f>IFERROR(VLOOKUP($B277,'PNF Data'!$B$2:$AO$3962,10,FALSE),"")</f>
        <v>45719</v>
      </c>
      <c r="O277" s="93" t="str">
        <f t="shared" si="37"/>
        <v>a</v>
      </c>
      <c r="P277" s="11">
        <f>IF(VLOOKUP($B277,'PNF Data'!$B$2:$AO$3962,11,FALSE)=0,"TBC",VLOOKUP($B277,'PNF Data'!$B$2:$AO$3962,11,FALSE))</f>
        <v>45900</v>
      </c>
      <c r="Q277" s="16"/>
      <c r="R277" s="16" t="s">
        <v>581</v>
      </c>
      <c r="S277" s="16" t="s">
        <v>114</v>
      </c>
      <c r="T277" s="16" t="s">
        <v>70</v>
      </c>
      <c r="U277" s="37" t="s">
        <v>58</v>
      </c>
    </row>
    <row r="278" spans="1:21" ht="36" customHeight="1" x14ac:dyDescent="0.25">
      <c r="A278" s="139" t="s">
        <v>92</v>
      </c>
      <c r="B278" s="16">
        <v>21473</v>
      </c>
      <c r="C278" s="16" t="s">
        <v>678</v>
      </c>
      <c r="D278" s="68" t="str">
        <f>_xlfn.IFNA(VLOOKUP(C278,Key!B$3:E$25,4,FALSE),"")</f>
        <v>Development and city services</v>
      </c>
      <c r="E278" s="16" t="str">
        <f>IFERROR(VLOOKUP($B278,'PNF Data'!$B$2:$AO$3962,3,FALSE),"")</f>
        <v>Lakenham Way Main Works</v>
      </c>
      <c r="F278" s="16" t="str">
        <f>IFERROR(VLOOKUP($B278,'PNF Data'!$B$2:$AO$3962,16,FALSE),"")</f>
        <v>Buildings and works</v>
      </c>
      <c r="G278" s="16" t="str">
        <f>IFERROR(VLOOKUP($B278,'PNF Data'!$B$2:$AO$3962,34,FALSE),"")</f>
        <v>Landscaping and associated works, goods and services</v>
      </c>
      <c r="H278" s="16" t="s">
        <v>66</v>
      </c>
      <c r="I278" s="26">
        <v>5000000</v>
      </c>
      <c r="J278" s="27" t="str">
        <f t="shared" si="39"/>
        <v>TBC</v>
      </c>
      <c r="K278" s="93">
        <v>0</v>
      </c>
      <c r="L278" s="93" t="str">
        <f t="shared" si="36"/>
        <v>TBC</v>
      </c>
      <c r="M278" s="93" t="str">
        <f t="shared" si="38"/>
        <v>TBC</v>
      </c>
      <c r="N278" s="11">
        <f>IFERROR(VLOOKUP($B278,'PNF Data'!$B$2:$AO$3962,10,FALSE),"")</f>
        <v>45802</v>
      </c>
      <c r="O278" s="93" t="str">
        <f t="shared" si="37"/>
        <v>TBC</v>
      </c>
      <c r="P278" s="11" t="str">
        <f>IF(VLOOKUP($B278,'PNF Data'!$B$2:$AO$3962,11,FALSE)=0,"TBC",VLOOKUP($B278,'PNF Data'!$B$2:$AO$3962,11,FALSE))</f>
        <v>TBC</v>
      </c>
      <c r="Q278" s="16"/>
      <c r="R278" s="16"/>
      <c r="S278" s="16"/>
      <c r="T278" s="16"/>
      <c r="U278" s="37" t="s">
        <v>144</v>
      </c>
    </row>
    <row r="279" spans="1:21" ht="24" x14ac:dyDescent="0.25">
      <c r="A279" s="139" t="s">
        <v>30</v>
      </c>
      <c r="B279" s="16">
        <v>21474</v>
      </c>
      <c r="C279" s="16" t="s">
        <v>51</v>
      </c>
      <c r="D279" s="68" t="str">
        <f>_xlfn.IFNA(VLOOKUP(C279,Key!B$3:E$25,4,FALSE),"")</f>
        <v>Development and city services</v>
      </c>
      <c r="E279" s="16" t="str">
        <f>IFERROR(VLOOKUP($B279,'PNF Data'!$B$2:$AO$3962,3,FALSE),"")</f>
        <v>NCSL Grounds Maintenance Equipment</v>
      </c>
      <c r="F279" s="16" t="str">
        <f>IFERROR(VLOOKUP($B279,'PNF Data'!$B$2:$AO$3962,16,FALSE),"")</f>
        <v>Waste and environment</v>
      </c>
      <c r="G279" s="16" t="str">
        <f>IFERROR(VLOOKUP($B279,'PNF Data'!$B$2:$AO$3962,34,FALSE),"")</f>
        <v>Grounds Maintenance</v>
      </c>
      <c r="H279" s="16" t="s">
        <v>106</v>
      </c>
      <c r="I279" s="26">
        <f>IFERROR(VLOOKUP($B279,'PNF Data'!$B$2:$AO$3962,7,FALSE),"")</f>
        <v>189050</v>
      </c>
      <c r="J279" s="27">
        <f t="shared" si="39"/>
        <v>189050</v>
      </c>
      <c r="K279" s="93">
        <v>0</v>
      </c>
      <c r="L279" s="93" t="str">
        <f t="shared" si="36"/>
        <v>N/A</v>
      </c>
      <c r="M279" s="93" t="str">
        <f t="shared" si="38"/>
        <v>a</v>
      </c>
      <c r="N279" s="11">
        <f>IFERROR(VLOOKUP($B279,'PNF Data'!$B$2:$AO$3962,10,FALSE),"")</f>
        <v>45740</v>
      </c>
      <c r="O279" s="93" t="str">
        <f t="shared" si="37"/>
        <v>a</v>
      </c>
      <c r="P279" s="11">
        <v>46112</v>
      </c>
      <c r="Q279" s="16"/>
      <c r="R279" s="16" t="s">
        <v>705</v>
      </c>
      <c r="S279" s="16"/>
      <c r="T279" s="115" t="s">
        <v>706</v>
      </c>
      <c r="U279" s="37" t="s">
        <v>58</v>
      </c>
    </row>
    <row r="280" spans="1:21" ht="24" customHeight="1" x14ac:dyDescent="0.25">
      <c r="A280" s="139" t="s">
        <v>30</v>
      </c>
      <c r="B280" s="16">
        <v>21475</v>
      </c>
      <c r="C280" s="16" t="s">
        <v>51</v>
      </c>
      <c r="D280" s="68" t="str">
        <f>_xlfn.IFNA(VLOOKUP(C280,Key!B$3:E$25,4,FALSE),"")</f>
        <v>Development and city services</v>
      </c>
      <c r="E280" s="16" t="str">
        <f>IFERROR(VLOOKUP($B280,'PNF Data'!$B$2:$AO$3962,3,FALSE),"")</f>
        <v>NCSL Grass Cutting Machinery</v>
      </c>
      <c r="F280" s="16" t="str">
        <f>IFERROR(VLOOKUP($B280,'PNF Data'!$B$2:$AO$3962,16,FALSE),"")</f>
        <v>Waste and environment</v>
      </c>
      <c r="G280" s="16" t="str">
        <f>IFERROR(VLOOKUP($B280,'PNF Data'!$B$2:$AO$3962,34,FALSE),"")</f>
        <v>Grounds Maintenance</v>
      </c>
      <c r="H280" s="16" t="s">
        <v>106</v>
      </c>
      <c r="I280" s="26">
        <f>IFERROR(VLOOKUP($B280,'PNF Data'!$B$2:$AO$3962,7,FALSE),"")</f>
        <v>273000</v>
      </c>
      <c r="J280" s="27">
        <f t="shared" si="39"/>
        <v>273000</v>
      </c>
      <c r="K280" s="93">
        <v>0</v>
      </c>
      <c r="L280" s="93" t="str">
        <f t="shared" si="36"/>
        <v>N/A</v>
      </c>
      <c r="M280" s="93" t="str">
        <f t="shared" si="38"/>
        <v>a</v>
      </c>
      <c r="N280" s="11">
        <f>IFERROR(VLOOKUP($B280,'PNF Data'!$B$2:$AO$3962,10,FALSE),"")</f>
        <v>45740</v>
      </c>
      <c r="O280" s="93" t="str">
        <f t="shared" si="37"/>
        <v>a</v>
      </c>
      <c r="P280" s="11">
        <v>46112</v>
      </c>
      <c r="Q280" s="16"/>
      <c r="R280" s="16" t="s">
        <v>705</v>
      </c>
      <c r="S280" s="16"/>
      <c r="T280" s="115" t="s">
        <v>706</v>
      </c>
      <c r="U280" s="37" t="s">
        <v>58</v>
      </c>
    </row>
    <row r="281" spans="1:21" ht="24" customHeight="1" x14ac:dyDescent="0.25">
      <c r="A281" s="139" t="s">
        <v>92</v>
      </c>
      <c r="B281" s="16">
        <v>21476</v>
      </c>
      <c r="C281" s="16" t="s">
        <v>51</v>
      </c>
      <c r="D281" s="68" t="str">
        <f>_xlfn.IFNA(VLOOKUP(C281,Key!B$3:E$25,4,FALSE),"")</f>
        <v>Development and city services</v>
      </c>
      <c r="E281" s="16" t="str">
        <f>IFERROR(VLOOKUP($B281,'PNF Data'!$B$2:$AO$3962,3,FALSE),"")</f>
        <v>NCSL Street Sweepers</v>
      </c>
      <c r="F281" s="16" t="str">
        <f>IFERROR(VLOOKUP($B281,'PNF Data'!$B$2:$AO$3962,16,FALSE),"")</f>
        <v>Fleet and highways</v>
      </c>
      <c r="G281" s="16" t="str">
        <f>IFERROR(VLOOKUP($B281,'PNF Data'!$B$2:$AO$3962,34,FALSE),"")</f>
        <v>Fleet and travel</v>
      </c>
      <c r="H281" s="16" t="s">
        <v>106</v>
      </c>
      <c r="I281" s="26">
        <f>IFERROR(VLOOKUP($B281,'PNF Data'!$B$2:$AO$3962,7,FALSE),"")</f>
        <v>832000</v>
      </c>
      <c r="J281" s="27">
        <f t="shared" si="39"/>
        <v>832000</v>
      </c>
      <c r="K281" s="93">
        <v>0</v>
      </c>
      <c r="L281" s="93" t="str">
        <f t="shared" si="36"/>
        <v>TBC</v>
      </c>
      <c r="M281" s="93" t="str">
        <f t="shared" si="38"/>
        <v>TBC</v>
      </c>
      <c r="N281" s="11">
        <f>IFERROR(VLOOKUP($B281,'PNF Data'!$B$2:$AO$3962,10,FALSE),"")</f>
        <v>45740</v>
      </c>
      <c r="O281" s="93" t="str">
        <f t="shared" si="37"/>
        <v>TBC</v>
      </c>
      <c r="P281" s="11" t="str">
        <f>IF(VLOOKUP($B281,'PNF Data'!$B$2:$AO$3962,11,FALSE)=0,"TBC",VLOOKUP($B281,'PNF Data'!$B$2:$AO$3962,11,FALSE))</f>
        <v>TBC</v>
      </c>
      <c r="Q281" s="16" t="s">
        <v>707</v>
      </c>
      <c r="R281" s="16" t="s">
        <v>708</v>
      </c>
      <c r="S281" s="16"/>
      <c r="T281" s="115" t="s">
        <v>709</v>
      </c>
      <c r="U281" s="37" t="s">
        <v>58</v>
      </c>
    </row>
    <row r="282" spans="1:21" ht="36" x14ac:dyDescent="0.25">
      <c r="A282" s="139" t="s">
        <v>30</v>
      </c>
      <c r="B282" s="16">
        <v>21477</v>
      </c>
      <c r="C282" s="16" t="s">
        <v>692</v>
      </c>
      <c r="D282" s="38" t="s">
        <v>33</v>
      </c>
      <c r="E282" s="16" t="str">
        <f>IFERROR(VLOOKUP($B282,'PNF Data'!$B$2:$AO$3962,3,FALSE),"")</f>
        <v>Insurance - Lawrence House additional property layer</v>
      </c>
      <c r="F282" s="16" t="str">
        <f>IFERROR(VLOOKUP($B282,'PNF Data'!$B$2:$AO$3962,16,FALSE),"")</f>
        <v>People and Professional Services</v>
      </c>
      <c r="G282" s="16" t="str">
        <f>IFERROR(VLOOKUP($B282,'PNF Data'!$B$2:$AO$3962,34,FALSE),"")</f>
        <v>Insurance</v>
      </c>
      <c r="H282" s="16" t="str">
        <f>IFERROR(IF(VLOOKUP($B282,'PNF Data'!$B$2:$AO$3962,6,FALSE)=0,"TBC",VLOOKUP($B282,'PNF Data'!$B$2:$AO$3962,6,FALSE)),"")</f>
        <v>Quote process</v>
      </c>
      <c r="I282" s="26">
        <f>IFERROR(VLOOKUP($B282,'PNF Data'!$B$2:$AO$3962,7,FALSE),"")</f>
        <v>7000</v>
      </c>
      <c r="J282" s="27">
        <f t="shared" si="39"/>
        <v>7000</v>
      </c>
      <c r="K282" s="93">
        <v>0</v>
      </c>
      <c r="L282" s="93" t="str">
        <f t="shared" si="36"/>
        <v>N/A</v>
      </c>
      <c r="M282" s="93" t="str">
        <f t="shared" si="38"/>
        <v>a</v>
      </c>
      <c r="N282" s="11">
        <f>IFERROR(VLOOKUP($B282,'PNF Data'!$B$2:$AO$3962,10,FALSE),"")</f>
        <v>45679</v>
      </c>
      <c r="O282" s="93" t="str">
        <f t="shared" si="37"/>
        <v>a</v>
      </c>
      <c r="P282" s="11">
        <v>46043</v>
      </c>
      <c r="Q282" s="16"/>
      <c r="R282" s="16" t="s">
        <v>710</v>
      </c>
      <c r="S282" s="16" t="s">
        <v>620</v>
      </c>
      <c r="T282" s="16" t="s">
        <v>570</v>
      </c>
      <c r="U282" s="37" t="s">
        <v>58</v>
      </c>
    </row>
    <row r="283" spans="1:21" ht="36" x14ac:dyDescent="0.25">
      <c r="A283" s="139" t="s">
        <v>30</v>
      </c>
      <c r="B283" s="16">
        <v>21478</v>
      </c>
      <c r="C283" s="16" t="s">
        <v>692</v>
      </c>
      <c r="D283" s="38" t="s">
        <v>33</v>
      </c>
      <c r="E283" s="16" t="str">
        <f>IFERROR(VLOOKUP($B283,'PNF Data'!$B$2:$AO$3962,3,FALSE),"")</f>
        <v>Insurance - Guildhall additional property layer</v>
      </c>
      <c r="F283" s="16" t="str">
        <f>IFERROR(VLOOKUP($B283,'PNF Data'!$B$2:$AO$3962,16,FALSE),"")</f>
        <v>People and Professional Services</v>
      </c>
      <c r="G283" s="16" t="str">
        <f>IFERROR(VLOOKUP($B283,'PNF Data'!$B$2:$AO$3962,34,FALSE),"")</f>
        <v>Insurance</v>
      </c>
      <c r="H283" s="16" t="str">
        <f>IFERROR(IF(VLOOKUP($B283,'PNF Data'!$B$2:$AO$3962,6,FALSE)=0,"TBC",VLOOKUP($B283,'PNF Data'!$B$2:$AO$3962,6,FALSE)),"")</f>
        <v>Quote process</v>
      </c>
      <c r="I283" s="26">
        <f>IFERROR(VLOOKUP($B283,'PNF Data'!$B$2:$AO$3962,7,FALSE),"")</f>
        <v>16800</v>
      </c>
      <c r="J283" s="27">
        <f t="shared" si="39"/>
        <v>16800</v>
      </c>
      <c r="K283" s="93">
        <v>0</v>
      </c>
      <c r="L283" s="93" t="str">
        <f t="shared" si="36"/>
        <v>N/A</v>
      </c>
      <c r="M283" s="93" t="str">
        <f t="shared" si="38"/>
        <v>a</v>
      </c>
      <c r="N283" s="11">
        <f>IFERROR(VLOOKUP($B283,'PNF Data'!$B$2:$AO$3962,10,FALSE),"")</f>
        <v>45679</v>
      </c>
      <c r="O283" s="93" t="str">
        <f t="shared" si="37"/>
        <v>a</v>
      </c>
      <c r="P283" s="11">
        <v>46043</v>
      </c>
      <c r="Q283" s="16"/>
      <c r="R283" s="16" t="s">
        <v>711</v>
      </c>
      <c r="S283" s="16" t="s">
        <v>620</v>
      </c>
      <c r="T283" s="16">
        <v>5328622</v>
      </c>
      <c r="U283" s="37" t="s">
        <v>58</v>
      </c>
    </row>
    <row r="284" spans="1:21" ht="48" customHeight="1" x14ac:dyDescent="0.25">
      <c r="A284" s="139" t="s">
        <v>30</v>
      </c>
      <c r="B284" s="16">
        <v>21483</v>
      </c>
      <c r="C284" s="16" t="s">
        <v>402</v>
      </c>
      <c r="D284" s="38" t="str">
        <f>_xlfn.IFNA(VLOOKUP(C284,Key!B$3:E$25,4,FALSE),"")</f>
        <v>Development and city services</v>
      </c>
      <c r="E284" s="16" t="str">
        <f>IFERROR(VLOOKUP($B284,'PNF Data'!$B$2:$AO$3962,3,FALSE),"")</f>
        <v>New Site Utilities for new homes at Mile Cross</v>
      </c>
      <c r="F284" s="16" t="str">
        <f>IFERROR(VLOOKUP($B284,'PNF Data'!$B$2:$AO$3962,16,FALSE),"")</f>
        <v>Buildings and works</v>
      </c>
      <c r="G284" s="16" t="str">
        <f>IFERROR(VLOOKUP($B284,'PNF Data'!$B$2:$AO$3962,34,FALSE),"")</f>
        <v>Construction and demolition. (Including design  and related professional services)</v>
      </c>
      <c r="H284" s="16" t="str">
        <f>IFERROR(IF(VLOOKUP($B284,'PNF Data'!$B$2:$AO$3962,6,FALSE)=0,"TBC",VLOOKUP($B284,'PNF Data'!$B$2:$AO$3962,6,FALSE)),"")</f>
        <v>Direct award</v>
      </c>
      <c r="I284" s="26">
        <f>IFERROR(VLOOKUP($B284,'PNF Data'!$B$2:$AO$3962,7,FALSE),"")</f>
        <v>98500</v>
      </c>
      <c r="J284" s="27">
        <f t="shared" si="39"/>
        <v>98500</v>
      </c>
      <c r="K284" s="93">
        <v>0</v>
      </c>
      <c r="L284" s="93" t="str">
        <f t="shared" si="36"/>
        <v>N/A</v>
      </c>
      <c r="M284" s="93" t="str">
        <f t="shared" si="38"/>
        <v>a</v>
      </c>
      <c r="N284" s="11">
        <f>IFERROR(VLOOKUP($B284,'PNF Data'!$B$2:$AO$3962,10,FALSE),"")</f>
        <v>45726</v>
      </c>
      <c r="O284" s="93" t="str">
        <f t="shared" si="37"/>
        <v>a</v>
      </c>
      <c r="P284" s="11">
        <f>IF(VLOOKUP($B284,'PNF Data'!$B$2:$AO$3962,11,FALSE)=0,"TBC",VLOOKUP($B284,'PNF Data'!$B$2:$AO$3962,11,FALSE))</f>
        <v>46022</v>
      </c>
      <c r="Q284" s="16"/>
      <c r="R284" s="16" t="s">
        <v>712</v>
      </c>
      <c r="S284" s="16" t="s">
        <v>114</v>
      </c>
      <c r="T284" s="16">
        <v>9422274</v>
      </c>
      <c r="U284" s="37" t="s">
        <v>58</v>
      </c>
    </row>
    <row r="285" spans="1:21" ht="36" customHeight="1" x14ac:dyDescent="0.25">
      <c r="A285" s="139" t="s">
        <v>30</v>
      </c>
      <c r="B285" s="16">
        <v>21484</v>
      </c>
      <c r="C285" s="16" t="s">
        <v>385</v>
      </c>
      <c r="D285" s="38" t="str">
        <f>_xlfn.IFNA(VLOOKUP(C285,Key!B$3:E$25,4,FALSE),"")</f>
        <v>Development and city services</v>
      </c>
      <c r="E285" s="16" t="str">
        <f>IFERROR(VLOOKUP($B285,'PNF Data'!$B$2:$AO$3962,3,FALSE),"")</f>
        <v>Anglia Square pre acquisition technical due diligence work by Homes England</v>
      </c>
      <c r="F285" s="16" t="str">
        <f>IFERROR(VLOOKUP($B285,'PNF Data'!$B$2:$AO$3962,16,FALSE),"")</f>
        <v>People and Professional Services</v>
      </c>
      <c r="G285" s="16" t="str">
        <f>IFERROR(VLOOKUP($B285,'PNF Data'!$B$2:$AO$3962,34,FALSE),"")</f>
        <v>Consultancy/professional services</v>
      </c>
      <c r="H285" s="16" t="s">
        <v>112</v>
      </c>
      <c r="I285" s="26">
        <f>IFERROR(VLOOKUP($B285,'PNF Data'!$B$2:$AO$3962,7,FALSE),"")</f>
        <v>116849</v>
      </c>
      <c r="J285" s="26">
        <v>116849</v>
      </c>
      <c r="K285" s="93">
        <v>0</v>
      </c>
      <c r="L285" s="93" t="str">
        <f t="shared" si="36"/>
        <v>N/A</v>
      </c>
      <c r="M285" s="93" t="str">
        <f t="shared" si="38"/>
        <v>a</v>
      </c>
      <c r="N285" s="11">
        <f>IFERROR(VLOOKUP($B285,'PNF Data'!$B$2:$AO$3962,10,FALSE),"")</f>
        <v>45505</v>
      </c>
      <c r="O285" s="93" t="str">
        <f t="shared" si="37"/>
        <v>a</v>
      </c>
      <c r="P285" s="11" t="str">
        <f>IF(VLOOKUP($B285,'PNF Data'!$B$2:$AO$3962,11,FALSE)=0,"TBC",VLOOKUP($B285,'PNF Data'!$B$2:$AO$3962,11,FALSE))</f>
        <v>TBC</v>
      </c>
      <c r="Q285" s="16"/>
      <c r="R285" s="16"/>
      <c r="S285" s="16"/>
      <c r="T285" s="16"/>
      <c r="U285" s="37" t="s">
        <v>713</v>
      </c>
    </row>
    <row r="286" spans="1:21" ht="36" x14ac:dyDescent="0.25">
      <c r="A286" s="139" t="s">
        <v>92</v>
      </c>
      <c r="B286" s="16">
        <v>21488.2</v>
      </c>
      <c r="C286" s="16" t="s">
        <v>678</v>
      </c>
      <c r="D286" s="38" t="str">
        <f>_xlfn.IFNA(VLOOKUP(C286,Key!B$3:E$25,4,FALSE),"")</f>
        <v>Development and city services</v>
      </c>
      <c r="E286" s="16" t="s">
        <v>714</v>
      </c>
      <c r="F286" s="16" t="s">
        <v>646</v>
      </c>
      <c r="G286" s="16" t="s">
        <v>177</v>
      </c>
      <c r="H286" s="16" t="s">
        <v>57</v>
      </c>
      <c r="I286" s="26">
        <v>1500000</v>
      </c>
      <c r="J286" s="27" t="str">
        <f t="shared" ref="J286:J317" si="40">IF(U286="10. Contract management",I286,"TBC")</f>
        <v>TBC</v>
      </c>
      <c r="K286" s="93">
        <v>0</v>
      </c>
      <c r="L286" s="93" t="str">
        <f t="shared" si="36"/>
        <v>TBC</v>
      </c>
      <c r="M286" s="93" t="str">
        <f t="shared" si="38"/>
        <v>TBC</v>
      </c>
      <c r="N286" s="11">
        <v>45824</v>
      </c>
      <c r="O286" s="93" t="str">
        <f t="shared" si="37"/>
        <v>TBC</v>
      </c>
      <c r="P286" s="11" t="s">
        <v>57</v>
      </c>
      <c r="Q286" s="16"/>
      <c r="R286" s="16" t="s">
        <v>57</v>
      </c>
      <c r="S286" s="16" t="s">
        <v>57</v>
      </c>
      <c r="T286" s="16" t="s">
        <v>57</v>
      </c>
      <c r="U286" s="37" t="s">
        <v>713</v>
      </c>
    </row>
    <row r="287" spans="1:21" ht="36" x14ac:dyDescent="0.25">
      <c r="A287" s="139" t="s">
        <v>30</v>
      </c>
      <c r="B287" s="16">
        <v>21488.400000000001</v>
      </c>
      <c r="C287" s="16" t="s">
        <v>100</v>
      </c>
      <c r="D287" s="38" t="str">
        <f>_xlfn.IFNA(VLOOKUP(C287,Key!B$3:E$25,4,FALSE),"")</f>
        <v>Communities and housing</v>
      </c>
      <c r="E287" s="16" t="s">
        <v>715</v>
      </c>
      <c r="F287" s="16" t="s">
        <v>646</v>
      </c>
      <c r="G287" s="16" t="s">
        <v>81</v>
      </c>
      <c r="H287" s="16" t="s">
        <v>164</v>
      </c>
      <c r="I287" s="26">
        <v>9590</v>
      </c>
      <c r="J287" s="27">
        <f t="shared" si="40"/>
        <v>9590</v>
      </c>
      <c r="K287" s="93">
        <v>0</v>
      </c>
      <c r="L287" s="93" t="str">
        <f t="shared" si="36"/>
        <v>N/A</v>
      </c>
      <c r="M287" s="93" t="str">
        <f t="shared" si="38"/>
        <v>a</v>
      </c>
      <c r="N287" s="11">
        <v>45689</v>
      </c>
      <c r="O287" s="93" t="str">
        <f t="shared" si="37"/>
        <v>a</v>
      </c>
      <c r="P287" s="11">
        <v>46053</v>
      </c>
      <c r="Q287" s="16"/>
      <c r="R287" s="16" t="s">
        <v>716</v>
      </c>
      <c r="S287" s="16" t="s">
        <v>114</v>
      </c>
      <c r="T287" s="16">
        <v>9945570</v>
      </c>
      <c r="U287" s="37" t="s">
        <v>58</v>
      </c>
    </row>
    <row r="288" spans="1:21" ht="52.15" customHeight="1" x14ac:dyDescent="0.25">
      <c r="A288" s="139" t="s">
        <v>92</v>
      </c>
      <c r="B288" s="16">
        <v>21492</v>
      </c>
      <c r="C288" s="16" t="s">
        <v>402</v>
      </c>
      <c r="D288" s="38" t="str">
        <f>_xlfn.IFNA(VLOOKUP(C288,Key!B$3:E$25,4,FALSE),"")</f>
        <v>Development and city services</v>
      </c>
      <c r="E288" s="16" t="s">
        <v>717</v>
      </c>
      <c r="F288" s="16" t="str">
        <f>IFERROR(VLOOKUP($B288,'PNF Data'!$B$2:$AO$3962,16,FALSE),"")</f>
        <v>Buildings and works</v>
      </c>
      <c r="G288" s="16" t="str">
        <f>IFERROR(VLOOKUP($B288,'PNF Data'!$B$2:$AO$3962,34,FALSE),"")</f>
        <v>Construction and demolition. (Including design  and related professional services)</v>
      </c>
      <c r="H288" s="16" t="s">
        <v>487</v>
      </c>
      <c r="I288" s="26">
        <f>IFERROR(VLOOKUP($B288,'PNF Data'!$B$2:$AO$3962,7,FALSE),"")</f>
        <v>2400000</v>
      </c>
      <c r="J288" s="27" t="str">
        <f t="shared" si="40"/>
        <v>TBC</v>
      </c>
      <c r="K288" s="93">
        <v>0</v>
      </c>
      <c r="L288" s="93" t="str">
        <f t="shared" si="36"/>
        <v>TBC</v>
      </c>
      <c r="M288" s="93" t="str">
        <f t="shared" si="38"/>
        <v>TBC</v>
      </c>
      <c r="N288" s="11">
        <v>45901</v>
      </c>
      <c r="O288" s="93" t="s">
        <v>97</v>
      </c>
      <c r="P288" s="11" t="str">
        <f>IF(VLOOKUP($B288,'PNF Data'!$B$2:$AO$3962,11,FALSE)=0,"TBC",VLOOKUP($B288,'PNF Data'!$B$2:$AO$3962,11,FALSE))</f>
        <v>TBC</v>
      </c>
      <c r="Q288" s="16" t="s">
        <v>57</v>
      </c>
      <c r="R288" s="16" t="s">
        <v>57</v>
      </c>
      <c r="S288" s="16" t="s">
        <v>57</v>
      </c>
      <c r="T288" s="16" t="s">
        <v>57</v>
      </c>
      <c r="U288" s="37" t="s">
        <v>322</v>
      </c>
    </row>
    <row r="289" spans="1:21" ht="36" customHeight="1" x14ac:dyDescent="0.25">
      <c r="A289" s="139" t="s">
        <v>92</v>
      </c>
      <c r="B289" s="16">
        <v>21493</v>
      </c>
      <c r="C289" s="16" t="s">
        <v>87</v>
      </c>
      <c r="D289" s="38" t="s">
        <v>88</v>
      </c>
      <c r="E289" s="16" t="str">
        <f>IFERROR(VLOOKUP($B289,'PNF Data'!$B$2:$AO$3962,3,FALSE),"")</f>
        <v>Tower Block Window Maintenance</v>
      </c>
      <c r="F289" s="16" t="str">
        <f>IFERROR(VLOOKUP($B289,'PNF Data'!$B$2:$AO$3962,16,FALSE),"")</f>
        <v>Buildings and works</v>
      </c>
      <c r="G289" s="16" t="str">
        <f>IFERROR(VLOOKUP($B289,'PNF Data'!$B$2:$AO$3962,34,FALSE),"")</f>
        <v>Building products and maintenance services</v>
      </c>
      <c r="H289" s="16" t="str">
        <f>IFERROR(IF(VLOOKUP($B289,'PNF Data'!$B$2:$AO$3962,6,FALSE)=0,"TBC",VLOOKUP($B289,'PNF Data'!$B$2:$AO$3962,6,FALSE)),"")</f>
        <v>TBC</v>
      </c>
      <c r="I289" s="26">
        <f>IFERROR(VLOOKUP($B289,'PNF Data'!$B$2:$AO$3962,7,FALSE),"")</f>
        <v>1000000</v>
      </c>
      <c r="J289" s="27" t="str">
        <f t="shared" si="40"/>
        <v>TBC</v>
      </c>
      <c r="K289" s="93">
        <v>0</v>
      </c>
      <c r="L289" s="93" t="str">
        <f t="shared" ref="L289:L320" si="41">IF(A289="A","N/A",IF(A289="E","TBC"))</f>
        <v>TBC</v>
      </c>
      <c r="M289" s="93" t="str">
        <f t="shared" si="38"/>
        <v>TBC</v>
      </c>
      <c r="N289" s="11">
        <f>IFERROR(VLOOKUP($B289,'PNF Data'!$B$2:$AO$3962,10,FALSE),"")</f>
        <v>45809</v>
      </c>
      <c r="O289" s="93" t="str">
        <f t="shared" ref="O289:O328" si="42">IF(A289="A","a",IF(A289="E","TBC"))</f>
        <v>TBC</v>
      </c>
      <c r="P289" s="11" t="str">
        <f>IF(VLOOKUP($B289,'PNF Data'!$B$2:$AO$3962,11,FALSE)=0,"TBC",VLOOKUP($B289,'PNF Data'!$B$2:$AO$3962,11,FALSE))</f>
        <v>TBC</v>
      </c>
      <c r="Q289" s="16" t="s">
        <v>57</v>
      </c>
      <c r="R289" s="16" t="s">
        <v>57</v>
      </c>
      <c r="S289" s="16" t="s">
        <v>57</v>
      </c>
      <c r="T289" s="16" t="s">
        <v>57</v>
      </c>
      <c r="U289" s="37" t="s">
        <v>144</v>
      </c>
    </row>
    <row r="290" spans="1:21" ht="36" customHeight="1" x14ac:dyDescent="0.25">
      <c r="A290" s="139" t="s">
        <v>30</v>
      </c>
      <c r="B290" s="16">
        <v>21497</v>
      </c>
      <c r="C290" s="16" t="s">
        <v>617</v>
      </c>
      <c r="D290" s="38" t="str">
        <f>_xlfn.IFNA(VLOOKUP(C290,Key!B$3:E$25,4,FALSE),"")</f>
        <v>Resources</v>
      </c>
      <c r="E290" s="16" t="str">
        <f>IFERROR(VLOOKUP($B290,'PNF Data'!$B$2:$AO$3962,3,FALSE),"")</f>
        <v>Adobe Software - Annual Renewal</v>
      </c>
      <c r="F290" s="16" t="str">
        <f>IFERROR(VLOOKUP($B290,'PNF Data'!$B$2:$AO$3962,16,FALSE),"")</f>
        <v>IT and Documents</v>
      </c>
      <c r="G290" s="16" t="str">
        <f>IFERROR(VLOOKUP($B290,'PNF Data'!$B$2:$AO$3962,34,FALSE),"")</f>
        <v>Technology products and services, including CCTV products and maintenance</v>
      </c>
      <c r="H290" s="16" t="str">
        <f>IFERROR(IF(VLOOKUP($B290,'PNF Data'!$B$2:$AO$3962,6,FALSE)=0,"TBC",VLOOKUP($B290,'PNF Data'!$B$2:$AO$3962,6,FALSE)),"")</f>
        <v>Direct award</v>
      </c>
      <c r="I290" s="26">
        <f>IFERROR(VLOOKUP($B290,'PNF Data'!$B$2:$AO$3962,7,FALSE),"")</f>
        <v>33692</v>
      </c>
      <c r="J290" s="27">
        <f t="shared" si="40"/>
        <v>33692</v>
      </c>
      <c r="K290" s="93">
        <v>0</v>
      </c>
      <c r="L290" s="93" t="str">
        <f t="shared" si="41"/>
        <v>N/A</v>
      </c>
      <c r="M290" s="93" t="str">
        <f t="shared" ref="M290:M321" si="43">IF(A290="A","a",IF(A290="E","TBC"))</f>
        <v>a</v>
      </c>
      <c r="N290" s="11">
        <f>IFERROR(VLOOKUP($B290,'PNF Data'!$B$2:$AO$3962,10,FALSE),"")</f>
        <v>45741</v>
      </c>
      <c r="O290" s="93" t="str">
        <f t="shared" si="42"/>
        <v>a</v>
      </c>
      <c r="P290" s="11">
        <f>IF(VLOOKUP($B290,'PNF Data'!$B$2:$AO$3962,11,FALSE)=0,"TBC",VLOOKUP($B290,'PNF Data'!$B$2:$AO$3962,11,FALSE))</f>
        <v>46106</v>
      </c>
      <c r="Q290" s="16"/>
      <c r="R290" s="16" t="s">
        <v>718</v>
      </c>
      <c r="S290" s="16" t="s">
        <v>114</v>
      </c>
      <c r="T290" s="16">
        <v>2548628</v>
      </c>
      <c r="U290" s="37" t="s">
        <v>58</v>
      </c>
    </row>
    <row r="291" spans="1:21" ht="24" customHeight="1" x14ac:dyDescent="0.25">
      <c r="A291" s="139" t="s">
        <v>92</v>
      </c>
      <c r="B291" s="16">
        <v>21498</v>
      </c>
      <c r="C291" s="16" t="s">
        <v>641</v>
      </c>
      <c r="D291" s="38" t="str">
        <f>_xlfn.IFNA(VLOOKUP(C291,Key!B$3:E$25,4,FALSE),"")</f>
        <v>Communities and housing</v>
      </c>
      <c r="E291" s="16" t="str">
        <f>IFERROR(VLOOKUP($B291,'PNF Data'!$B$2:$AO$3962,3,FALSE),"")</f>
        <v>Warm Homes Local Grant</v>
      </c>
      <c r="F291" s="16" t="str">
        <f>IFERROR(VLOOKUP($B291,'PNF Data'!$B$2:$AO$3962,16,FALSE),"")</f>
        <v>Energy</v>
      </c>
      <c r="G291" s="16" t="str">
        <f>IFERROR(VLOOKUP($B291,'PNF Data'!$B$2:$AO$3962,34,FALSE),"")</f>
        <v>Renewable energy</v>
      </c>
      <c r="H291" s="16" t="s">
        <v>106</v>
      </c>
      <c r="I291" s="26">
        <f>IFERROR(VLOOKUP($B291,'PNF Data'!$B$2:$AO$3962,7,FALSE),"")</f>
        <v>4745409</v>
      </c>
      <c r="J291" s="27" t="str">
        <f t="shared" si="40"/>
        <v>TBC</v>
      </c>
      <c r="K291" s="93">
        <v>0</v>
      </c>
      <c r="L291" s="93" t="str">
        <f t="shared" si="41"/>
        <v>TBC</v>
      </c>
      <c r="M291" s="93" t="str">
        <f t="shared" si="43"/>
        <v>TBC</v>
      </c>
      <c r="N291" s="11">
        <f>IFERROR(VLOOKUP($B291,'PNF Data'!$B$2:$AO$3962,10,FALSE),"")</f>
        <v>45748</v>
      </c>
      <c r="O291" s="93" t="str">
        <f t="shared" si="42"/>
        <v>TBC</v>
      </c>
      <c r="P291" s="11" t="str">
        <f>IF(VLOOKUP($B291,'PNF Data'!$B$2:$AO$3962,11,FALSE)=0,"TBC",VLOOKUP($B291,'PNF Data'!$B$2:$AO$3962,11,FALSE))</f>
        <v>TBC</v>
      </c>
      <c r="Q291" s="16"/>
      <c r="R291" s="16" t="s">
        <v>57</v>
      </c>
      <c r="S291" s="16" t="s">
        <v>57</v>
      </c>
      <c r="T291" s="16"/>
      <c r="U291" s="37" t="s">
        <v>324</v>
      </c>
    </row>
    <row r="292" spans="1:21" ht="24" customHeight="1" x14ac:dyDescent="0.25">
      <c r="A292" s="139" t="s">
        <v>92</v>
      </c>
      <c r="B292" s="16">
        <v>21499</v>
      </c>
      <c r="C292" s="16" t="s">
        <v>641</v>
      </c>
      <c r="D292" s="38" t="str">
        <f>_xlfn.IFNA(VLOOKUP(C292,Key!B$3:E$25,4,FALSE),"")</f>
        <v>Communities and housing</v>
      </c>
      <c r="E292" s="16" t="str">
        <f>IFERROR(VLOOKUP($B292,'PNF Data'!$B$2:$AO$3962,3,FALSE),"")</f>
        <v>Warm Homes Social housing fund</v>
      </c>
      <c r="F292" s="16" t="str">
        <f>IFERROR(VLOOKUP($B292,'PNF Data'!$B$2:$AO$3962,16,FALSE),"")</f>
        <v>Energy</v>
      </c>
      <c r="G292" s="16" t="str">
        <f>IFERROR(VLOOKUP($B292,'PNF Data'!$B$2:$AO$3962,34,FALSE),"")</f>
        <v>Renewable energy</v>
      </c>
      <c r="H292" s="16" t="s">
        <v>106</v>
      </c>
      <c r="I292" s="26">
        <f>IFERROR(VLOOKUP($B292,'PNF Data'!$B$2:$AO$3962,7,FALSE),"")</f>
        <v>23000000</v>
      </c>
      <c r="J292" s="27" t="str">
        <f t="shared" si="40"/>
        <v>TBC</v>
      </c>
      <c r="K292" s="93">
        <v>0</v>
      </c>
      <c r="L292" s="93" t="str">
        <f t="shared" si="41"/>
        <v>TBC</v>
      </c>
      <c r="M292" s="93" t="str">
        <f t="shared" si="43"/>
        <v>TBC</v>
      </c>
      <c r="N292" s="11">
        <f>IFERROR(VLOOKUP($B292,'PNF Data'!$B$2:$AO$3962,10,FALSE),"")</f>
        <v>45748</v>
      </c>
      <c r="O292" s="93" t="str">
        <f t="shared" si="42"/>
        <v>TBC</v>
      </c>
      <c r="P292" s="11" t="str">
        <f>IF(VLOOKUP($B292,'PNF Data'!$B$2:$AO$3962,11,FALSE)=0,"TBC",VLOOKUP($B292,'PNF Data'!$B$2:$AO$3962,11,FALSE))</f>
        <v>TBC</v>
      </c>
      <c r="Q292" s="16"/>
      <c r="R292" s="16" t="s">
        <v>57</v>
      </c>
      <c r="S292" s="16" t="s">
        <v>57</v>
      </c>
      <c r="T292" s="16"/>
      <c r="U292" s="37" t="s">
        <v>324</v>
      </c>
    </row>
    <row r="293" spans="1:21" ht="48" customHeight="1" x14ac:dyDescent="0.2">
      <c r="A293" s="139" t="s">
        <v>30</v>
      </c>
      <c r="B293" s="16">
        <v>21507</v>
      </c>
      <c r="C293" s="16" t="s">
        <v>87</v>
      </c>
      <c r="D293" s="38" t="s">
        <v>88</v>
      </c>
      <c r="E293" s="16" t="str">
        <f>IFERROR(VLOOKUP($B293,'PNF Data'!$B$2:$AO$3962,3,FALSE),"")</f>
        <v xml:space="preserve">Asbestos management software </v>
      </c>
      <c r="F293" s="16" t="str">
        <f>IFERROR(VLOOKUP($B293,'PNF Data'!$B$2:$AO$3962,16,FALSE),"")</f>
        <v>IT and Documents</v>
      </c>
      <c r="G293" s="16" t="str">
        <f>IFERROR(VLOOKUP($B293,'PNF Data'!$B$2:$AO$3962,34,FALSE),"")</f>
        <v>Technology products and services, including CCTV products and maintenance</v>
      </c>
      <c r="H293" s="16" t="str">
        <f>IFERROR(IF(VLOOKUP($B293,'PNF Data'!$B$2:$AO$3962,6,FALSE)=0,"TBC",VLOOKUP($B293,'PNF Data'!$B$2:$AO$3962,6,FALSE)),"")</f>
        <v>Direct award</v>
      </c>
      <c r="I293" s="26">
        <f>IFERROR(VLOOKUP($B293,'PNF Data'!$B$2:$AO$3962,7,FALSE),"")</f>
        <v>10700</v>
      </c>
      <c r="J293" s="27">
        <f t="shared" si="40"/>
        <v>10700</v>
      </c>
      <c r="K293" s="93">
        <v>0</v>
      </c>
      <c r="L293" s="93" t="str">
        <f t="shared" si="41"/>
        <v>N/A</v>
      </c>
      <c r="M293" s="93" t="str">
        <f t="shared" si="43"/>
        <v>a</v>
      </c>
      <c r="N293" s="11">
        <f>IFERROR(VLOOKUP($B293,'PNF Data'!$B$2:$AO$3962,10,FALSE),"")</f>
        <v>45748</v>
      </c>
      <c r="O293" s="93" t="str">
        <f t="shared" si="42"/>
        <v>a</v>
      </c>
      <c r="P293" s="11">
        <f>IF(VLOOKUP($B293,'PNF Data'!$B$2:$AO$3962,11,FALSE)=0,"TBC",VLOOKUP($B293,'PNF Data'!$B$2:$AO$3962,11,FALSE))</f>
        <v>46112</v>
      </c>
      <c r="Q293" s="16"/>
      <c r="R293" s="37" t="str">
        <f>IFERROR(IF(VLOOKUP($B293,'PNF Data'!$B$2:$AO$3962,13,FALSE)=0,"TBC",VLOOKUP($B293,'PNF Data'!$B$2:$AO$3962,13,FALSE)),"")</f>
        <v>Teams Software Limited</v>
      </c>
      <c r="S293" s="57" t="str">
        <f>IFERROR(IF(VLOOKUP($B293,'PNF Data'!$B$2:$AO$3962,14,FALSE)=0,"TBC",VLOOKUP($B293,'PNF Data'!$B$2:$AO$3962,14,FALSE)),"")</f>
        <v>Small or medium sized enterprise</v>
      </c>
      <c r="T293" s="32">
        <f>IFERROR(IF(VLOOKUP($B293,'PNF Data'!$B$2:$AO$3962,15,FALSE)=0,"TBC",VLOOKUP($B293,'PNF Data'!$B$2:$AO$3962,15,FALSE)),"")</f>
        <v>15499411</v>
      </c>
      <c r="U293" s="37" t="str">
        <f>IFERROR(VLOOKUP($B293,'PNF Data'!$B$2:$AO$3962,5,FALSE),"")</f>
        <v>10. Contract management</v>
      </c>
    </row>
    <row r="294" spans="1:21" ht="36" x14ac:dyDescent="0.2">
      <c r="A294" s="139" t="s">
        <v>30</v>
      </c>
      <c r="B294" s="16">
        <v>21509</v>
      </c>
      <c r="C294" s="16" t="s">
        <v>87</v>
      </c>
      <c r="D294" s="38" t="str">
        <f>_xlfn.IFNA(VLOOKUP(C294,Key!B$3:E$25,4,FALSE),"")</f>
        <v>Communities and housing</v>
      </c>
      <c r="E294" s="16" t="str">
        <f>IFERROR(VLOOKUP($B294,'PNF Data'!$B$2:$AO$3962,3,FALSE),"")</f>
        <v>Fire Extinguisher Maintenance</v>
      </c>
      <c r="F294" s="16" t="str">
        <f>IFERROR(VLOOKUP($B294,'PNF Data'!$B$2:$AO$3962,16,FALSE),"")</f>
        <v>Buildings and works</v>
      </c>
      <c r="G294" s="16" t="str">
        <f>IFERROR(VLOOKUP($B294,'PNF Data'!$B$2:$AO$3962,34,FALSE),"")</f>
        <v>Building products and maintenance services</v>
      </c>
      <c r="H294" s="16" t="str">
        <f>IFERROR(IF(VLOOKUP($B294,'PNF Data'!$B$2:$AO$3962,6,FALSE)=0,"TBC",VLOOKUP($B294,'PNF Data'!$B$2:$AO$3962,6,FALSE)),"")</f>
        <v>Direct award</v>
      </c>
      <c r="I294" s="26">
        <f>IFERROR(VLOOKUP($B294,'PNF Data'!$B$2:$AO$3962,7,FALSE),"")</f>
        <v>15000</v>
      </c>
      <c r="J294" s="27">
        <f t="shared" si="40"/>
        <v>15000</v>
      </c>
      <c r="K294" s="93">
        <v>0</v>
      </c>
      <c r="L294" s="93" t="str">
        <f t="shared" si="41"/>
        <v>N/A</v>
      </c>
      <c r="M294" s="93" t="str">
        <f t="shared" si="43"/>
        <v>a</v>
      </c>
      <c r="N294" s="11">
        <f>IFERROR(VLOOKUP($B294,'PNF Data'!$B$2:$AO$3962,10,FALSE),"")</f>
        <v>45748</v>
      </c>
      <c r="O294" s="93" t="str">
        <f t="shared" si="42"/>
        <v>a</v>
      </c>
      <c r="P294" s="11">
        <f>IF(VLOOKUP($B294,'PNF Data'!$B$2:$AO$3962,11,FALSE)=0,"TBC",VLOOKUP($B294,'PNF Data'!$B$2:$AO$3962,11,FALSE))</f>
        <v>46112</v>
      </c>
      <c r="Q294" s="16"/>
      <c r="R294" s="37" t="str">
        <f>IFERROR(IF(VLOOKUP($B294,'PNF Data'!$B$2:$AO$3962,13,FALSE)=0,"TBC",VLOOKUP($B294,'PNF Data'!$B$2:$AO$3962,13,FALSE)),"")</f>
        <v>1st Class Fire Protection</v>
      </c>
      <c r="S294" s="57" t="str">
        <f>IFERROR(IF(VLOOKUP($B294,'PNF Data'!$B$2:$AO$3962,14,FALSE)=0,"TBC",VLOOKUP($B294,'PNF Data'!$B$2:$AO$3962,14,FALSE)),"")</f>
        <v>Small or medium sized enterprise</v>
      </c>
      <c r="T294" s="32">
        <f>IFERROR(IF(VLOOKUP($B294,'PNF Data'!$B$2:$AO$3962,15,FALSE)=0,"TBC",VLOOKUP($B294,'PNF Data'!$B$2:$AO$3962,15,FALSE)),"")</f>
        <v>4886502</v>
      </c>
      <c r="U294" s="37" t="str">
        <f>IFERROR(VLOOKUP($B294,'PNF Data'!$B$2:$AO$3962,5,FALSE),"")</f>
        <v>10. Contract management</v>
      </c>
    </row>
    <row r="295" spans="1:21" ht="24" customHeight="1" x14ac:dyDescent="0.2">
      <c r="A295" s="139" t="s">
        <v>30</v>
      </c>
      <c r="B295" s="16">
        <v>21510</v>
      </c>
      <c r="C295" s="16" t="str">
        <f>_xlfn.XLOOKUP(B295,'PNF Data'!$B:$B,'PNF Data'!T:T,"",0,1)</f>
        <v>Strategy, engagement and culture</v>
      </c>
      <c r="D295" s="38" t="str">
        <f>_xlfn.IFNA(VLOOKUP(C295,Key!B$3:E$25,4,FALSE),"")</f>
        <v>Communities and housing</v>
      </c>
      <c r="E295" s="16" t="s">
        <v>720</v>
      </c>
      <c r="F295" s="16" t="str">
        <f>IFERROR(VLOOKUP($B295,'PNF Data'!$B$2:$AO$3962,16,FALSE),"")</f>
        <v>People and Professional Services</v>
      </c>
      <c r="G295" s="16" t="str">
        <f>IFERROR(VLOOKUP($B295,'PNF Data'!$B$2:$AO$3962,34,FALSE),"")</f>
        <v>Recruitment and HR</v>
      </c>
      <c r="H295" s="16" t="str">
        <f>IFERROR(IF(VLOOKUP($B295,'PNF Data'!$B$2:$AO$3962,6,FALSE)=0,"TBC",VLOOKUP($B295,'PNF Data'!$B$2:$AO$3962,6,FALSE)),"")</f>
        <v>Direct award</v>
      </c>
      <c r="I295" s="26">
        <f>IFERROR(VLOOKUP($B295,'PNF Data'!$B$2:$AO$3962,7,FALSE),"")</f>
        <v>31280</v>
      </c>
      <c r="J295" s="27">
        <f t="shared" si="40"/>
        <v>31280</v>
      </c>
      <c r="K295" s="93">
        <v>0</v>
      </c>
      <c r="L295" s="93" t="str">
        <f t="shared" si="41"/>
        <v>N/A</v>
      </c>
      <c r="M295" s="93" t="str">
        <f t="shared" si="43"/>
        <v>a</v>
      </c>
      <c r="N295" s="11">
        <f>IFERROR(VLOOKUP($B295,'PNF Data'!$B$2:$AO$3962,10,FALSE),"")</f>
        <v>45748</v>
      </c>
      <c r="O295" s="93" t="str">
        <f t="shared" si="42"/>
        <v>a</v>
      </c>
      <c r="P295" s="11">
        <f>IF(VLOOKUP($B295,'PNF Data'!$B$2:$AO$3962,11,FALSE)=0,"TBC",VLOOKUP($B295,'PNF Data'!$B$2:$AO$3962,11,FALSE))</f>
        <v>45856</v>
      </c>
      <c r="Q295" s="16"/>
      <c r="R295" s="37" t="str">
        <f>IFERROR(IF(VLOOKUP($B295,'PNF Data'!$B$2:$AO$3962,13,FALSE)=0,"TBC",VLOOKUP($B295,'PNF Data'!$B$2:$AO$3962,13,FALSE)),"")</f>
        <v>Penna PLC</v>
      </c>
      <c r="S295" s="57" t="str">
        <f>IFERROR(IF(VLOOKUP($B295,'PNF Data'!$B$2:$AO$3962,14,FALSE)=0,"TBC",VLOOKUP($B295,'PNF Data'!$B$2:$AO$3962,14,FALSE)),"")</f>
        <v>Small or medium sized enterprise</v>
      </c>
      <c r="T295" s="32">
        <f>IFERROR(IF(VLOOKUP($B295,'PNF Data'!$B$2:$AO$3962,15,FALSE)=0,"TBC",VLOOKUP($B295,'PNF Data'!$B$2:$AO$3962,15,FALSE)),"")</f>
        <v>1918150</v>
      </c>
      <c r="U295" s="37" t="str">
        <f>IFERROR(VLOOKUP($B295,'PNF Data'!$B$2:$AO$3962,5,FALSE),"")</f>
        <v>10. Contract management</v>
      </c>
    </row>
    <row r="296" spans="1:21" ht="60" x14ac:dyDescent="0.2">
      <c r="A296" s="139" t="s">
        <v>30</v>
      </c>
      <c r="B296" s="16">
        <v>21511</v>
      </c>
      <c r="C296" s="16" t="str">
        <f>_xlfn.XLOOKUP(B296,'PNF Data'!$B:$B,'PNF Data'!T:T,"",0,1)</f>
        <v>Customers, IT and digital</v>
      </c>
      <c r="D296" s="38" t="str">
        <f>_xlfn.IFNA(VLOOKUP(C296,Key!B$3:E$25,4,FALSE),"")</f>
        <v>Resources</v>
      </c>
      <c r="E296" s="16" t="str">
        <f>IFERROR(VLOOKUP($B296,'PNF Data'!$B$2:$AO$3962,3,FALSE),"")</f>
        <v>Backup Software - 3 Year 2025 to 2028</v>
      </c>
      <c r="F296" s="16" t="str">
        <f>IFERROR(VLOOKUP($B296,'PNF Data'!$B$2:$AO$3962,16,FALSE),"")</f>
        <v>IT and Documents</v>
      </c>
      <c r="G296" s="16" t="str">
        <f>IFERROR(VLOOKUP($B296,'PNF Data'!$B$2:$AO$3962,34,FALSE),"")</f>
        <v>Technology products and services, including CCTV products and maintenance</v>
      </c>
      <c r="H296" s="16" t="str">
        <f>IFERROR(IF(VLOOKUP($B296,'PNF Data'!$B$2:$AO$3962,6,FALSE)=0,"TBC",VLOOKUP($B296,'PNF Data'!$B$2:$AO$3962,6,FALSE)),"")</f>
        <v>Quote process</v>
      </c>
      <c r="I296" s="26">
        <f>IFERROR(VLOOKUP($B296,'PNF Data'!$B$2:$AO$3962,7,FALSE),"")</f>
        <v>29879</v>
      </c>
      <c r="J296" s="27">
        <f t="shared" si="40"/>
        <v>29879</v>
      </c>
      <c r="K296" s="93">
        <v>0</v>
      </c>
      <c r="L296" s="93" t="str">
        <f t="shared" si="41"/>
        <v>N/A</v>
      </c>
      <c r="M296" s="93" t="str">
        <f t="shared" si="43"/>
        <v>a</v>
      </c>
      <c r="N296" s="11">
        <f>IFERROR(VLOOKUP($B296,'PNF Data'!$B$2:$AO$3962,10,FALSE),"")</f>
        <v>45758</v>
      </c>
      <c r="O296" s="93" t="str">
        <f t="shared" si="42"/>
        <v>a</v>
      </c>
      <c r="P296" s="11">
        <f>IF(VLOOKUP($B296,'PNF Data'!$B$2:$AO$3962,11,FALSE)=0,"TBC",VLOOKUP($B296,'PNF Data'!$B$2:$AO$3962,11,FALSE))</f>
        <v>46854</v>
      </c>
      <c r="Q296" s="16"/>
      <c r="R296" s="37" t="str">
        <f>IFERROR(IF(VLOOKUP($B296,'PNF Data'!$B$2:$AO$3962,13,FALSE)=0,"TBC",VLOOKUP($B296,'PNF Data'!$B$2:$AO$3962,13,FALSE)),"")</f>
        <v>Softcat PLC</v>
      </c>
      <c r="S296" s="57" t="str">
        <f>IFERROR(IF(VLOOKUP($B296,'PNF Data'!$B$2:$AO$3962,14,FALSE)=0,"TBC",VLOOKUP($B296,'PNF Data'!$B$2:$AO$3962,14,FALSE)),"")</f>
        <v>Small or medium sized enterprise</v>
      </c>
      <c r="T296" s="32">
        <f>IFERROR(IF(VLOOKUP($B296,'PNF Data'!$B$2:$AO$3962,15,FALSE)=0,"TBC",VLOOKUP($B296,'PNF Data'!$B$2:$AO$3962,15,FALSE)),"")</f>
        <v>2174990</v>
      </c>
      <c r="U296" s="37" t="str">
        <f>IFERROR(VLOOKUP($B296,'PNF Data'!$B$2:$AO$3962,5,FALSE),"")</f>
        <v>10. Contract management</v>
      </c>
    </row>
    <row r="297" spans="1:21" ht="36" customHeight="1" x14ac:dyDescent="0.2">
      <c r="A297" s="139" t="s">
        <v>30</v>
      </c>
      <c r="B297" s="16">
        <v>21512</v>
      </c>
      <c r="C297" s="16" t="str">
        <f>_xlfn.XLOOKUP(B297,'PNF Data'!$B:$B,'PNF Data'!T:T,"",0,1)</f>
        <v>Planning and regulatory services</v>
      </c>
      <c r="D297" s="38" t="str">
        <f>_xlfn.IFNA(VLOOKUP(C297,Key!B$3:E$25,4,FALSE),"")</f>
        <v>Development and city services</v>
      </c>
      <c r="E297" s="16" t="str">
        <f>IFERROR(VLOOKUP($B297,'PNF Data'!$B$2:$AO$3962,3,FALSE),"")</f>
        <v>2025/2026 Subscription to DCP Online, COMPASS online and PlanningResource</v>
      </c>
      <c r="F297" s="16" t="str">
        <f>IFERROR(VLOOKUP($B297,'PNF Data'!$B$2:$AO$3962,16,FALSE),"")</f>
        <v>People and Professional Services</v>
      </c>
      <c r="G297" s="16" t="str">
        <f>IFERROR(VLOOKUP($B297,'PNF Data'!$B$2:$AO$3962,34,FALSE),"")</f>
        <v>Consultancy/professional services</v>
      </c>
      <c r="H297" s="16" t="str">
        <f>IFERROR(IF(VLOOKUP($B297,'PNF Data'!$B$2:$AO$3962,6,FALSE)=0,"TBC",VLOOKUP($B297,'PNF Data'!$B$2:$AO$3962,6,FALSE)),"")</f>
        <v>Direct award</v>
      </c>
      <c r="I297" s="26">
        <f>IFERROR(VLOOKUP($B297,'PNF Data'!$B$2:$AO$3962,7,FALSE),"")</f>
        <v>25245</v>
      </c>
      <c r="J297" s="27">
        <f t="shared" si="40"/>
        <v>25245</v>
      </c>
      <c r="K297" s="93">
        <v>0</v>
      </c>
      <c r="L297" s="93" t="str">
        <f t="shared" si="41"/>
        <v>N/A</v>
      </c>
      <c r="M297" s="93" t="str">
        <f t="shared" si="43"/>
        <v>a</v>
      </c>
      <c r="N297" s="11">
        <f>IFERROR(VLOOKUP($B297,'PNF Data'!$B$2:$AO$3962,10,FALSE),"")</f>
        <v>45811</v>
      </c>
      <c r="O297" s="93" t="str">
        <f t="shared" si="42"/>
        <v>a</v>
      </c>
      <c r="P297" s="11">
        <f>IF(VLOOKUP($B297,'PNF Data'!$B$2:$AO$3962,11,FALSE)=0,"TBC",VLOOKUP($B297,'PNF Data'!$B$2:$AO$3962,11,FALSE))</f>
        <v>46175</v>
      </c>
      <c r="Q297" s="16"/>
      <c r="R297" s="37" t="str">
        <f>IFERROR(IF(VLOOKUP($B297,'PNF Data'!$B$2:$AO$3962,13,FALSE)=0,"TBC",VLOOKUP($B297,'PNF Data'!$B$2:$AO$3962,13,FALSE)),"")</f>
        <v>Haymarket Media Group Ltd</v>
      </c>
      <c r="S297" s="57" t="str">
        <f>IFERROR(IF(VLOOKUP($B297,'PNF Data'!$B$2:$AO$3962,14,FALSE)=0,"TBC",VLOOKUP($B297,'PNF Data'!$B$2:$AO$3962,14,FALSE)),"")</f>
        <v>Large or multi-national enterprise</v>
      </c>
      <c r="T297" s="32">
        <f>IFERROR(IF(VLOOKUP($B297,'PNF Data'!$B$2:$AO$3962,15,FALSE)=0,"TBC",VLOOKUP($B297,'PNF Data'!$B$2:$AO$3962,15,FALSE)),"")</f>
        <v>267189</v>
      </c>
      <c r="U297" s="37" t="str">
        <f>IFERROR(VLOOKUP($B297,'PNF Data'!$B$2:$AO$3962,5,FALSE),"")</f>
        <v>10. Contract management</v>
      </c>
    </row>
    <row r="298" spans="1:21" ht="24" customHeight="1" x14ac:dyDescent="0.2">
      <c r="A298" s="139" t="s">
        <v>30</v>
      </c>
      <c r="B298" s="16">
        <v>21517</v>
      </c>
      <c r="C298" s="16" t="str">
        <f>_xlfn.XLOOKUP(B298,'PNF Data'!$B:$B,'PNF Data'!T:T,"",0,1)</f>
        <v>Property and economic development</v>
      </c>
      <c r="D298" s="38" t="str">
        <f>_xlfn.IFNA(VLOOKUP(C298,Key!B$3:E$25,4,FALSE),"")</f>
        <v>Development and city services</v>
      </c>
      <c r="E298" s="16" t="str">
        <f>IFERROR(VLOOKUP($B298,'PNF Data'!$B$2:$AO$3962,3,FALSE),"")</f>
        <v>Disposals Surveyor hire</v>
      </c>
      <c r="F298" s="16" t="str">
        <f>IFERROR(VLOOKUP($B298,'PNF Data'!$B$2:$AO$3962,16,FALSE),"")</f>
        <v>People and Professional Services</v>
      </c>
      <c r="G298" s="16" t="str">
        <f>IFERROR(VLOOKUP($B298,'PNF Data'!$B$2:$AO$3962,34,FALSE),"")</f>
        <v>Consultancy/professional services</v>
      </c>
      <c r="H298" s="16" t="str">
        <f>IFERROR(IF(VLOOKUP($B298,'PNF Data'!$B$2:$AO$3962,6,FALSE)=0,"TBC",VLOOKUP($B298,'PNF Data'!$B$2:$AO$3962,6,FALSE)),"")</f>
        <v>Framework - Direct award</v>
      </c>
      <c r="I298" s="26">
        <f>IFERROR(VLOOKUP($B298,'PNF Data'!$B$2:$AO$3962,7,FALSE),"")</f>
        <v>75000</v>
      </c>
      <c r="J298" s="27">
        <f t="shared" si="40"/>
        <v>75000</v>
      </c>
      <c r="K298" s="93">
        <v>0</v>
      </c>
      <c r="L298" s="93" t="str">
        <f t="shared" si="41"/>
        <v>N/A</v>
      </c>
      <c r="M298" s="93" t="str">
        <f t="shared" si="43"/>
        <v>a</v>
      </c>
      <c r="N298" s="11">
        <f>IFERROR(VLOOKUP($B298,'PNF Data'!$B$2:$AO$3962,10,FALSE),"")</f>
        <v>45748</v>
      </c>
      <c r="O298" s="93" t="str">
        <f t="shared" si="42"/>
        <v>a</v>
      </c>
      <c r="P298" s="11">
        <f>IF(VLOOKUP($B298,'PNF Data'!$B$2:$AO$3962,11,FALSE)=0,"TBC",VLOOKUP($B298,'PNF Data'!$B$2:$AO$3962,11,FALSE))</f>
        <v>46112</v>
      </c>
      <c r="Q298" s="16"/>
      <c r="R298" s="37" t="str">
        <f>IFERROR(IF(VLOOKUP($B298,'PNF Data'!$B$2:$AO$3962,13,FALSE)=0,"TBC",VLOOKUP($B298,'PNF Data'!$B$2:$AO$3962,13,FALSE)),"")</f>
        <v>Michael Page International</v>
      </c>
      <c r="S298" s="57" t="str">
        <f>IFERROR(IF(VLOOKUP($B298,'PNF Data'!$B$2:$AO$3962,14,FALSE)=0,"TBC",VLOOKUP($B298,'PNF Data'!$B$2:$AO$3962,14,FALSE)),"")</f>
        <v>Small or medium sized enterprise</v>
      </c>
      <c r="T298" s="32">
        <f>IFERROR(IF(VLOOKUP($B298,'PNF Data'!$B$2:$AO$3962,15,FALSE)=0,"TBC",VLOOKUP($B298,'PNF Data'!$B$2:$AO$3962,15,FALSE)),"")</f>
        <v>4130921</v>
      </c>
      <c r="U298" s="37" t="str">
        <f>IFERROR(VLOOKUP($B298,'PNF Data'!$B$2:$AO$3962,5,FALSE),"")</f>
        <v>10. Contract management</v>
      </c>
    </row>
    <row r="299" spans="1:21" ht="36" x14ac:dyDescent="0.2">
      <c r="A299" s="139" t="s">
        <v>30</v>
      </c>
      <c r="B299" s="16">
        <v>21518</v>
      </c>
      <c r="C299" s="16" t="s">
        <v>87</v>
      </c>
      <c r="D299" s="38" t="str">
        <f>_xlfn.IFNA(VLOOKUP(C299,Key!B$3:E$25,4,FALSE),"")</f>
        <v>Communities and housing</v>
      </c>
      <c r="E299" s="16" t="str">
        <f>IFERROR(VLOOKUP($B299,'PNF Data'!$B$2:$AO$3962,3,FALSE),"")</f>
        <v xml:space="preserve">Mile Cross heat metering </v>
      </c>
      <c r="F299" s="16" t="str">
        <f>IFERROR(VLOOKUP($B299,'PNF Data'!$B$2:$AO$3962,16,FALSE),"")</f>
        <v>Buildings and works</v>
      </c>
      <c r="G299" s="16" t="str">
        <f>IFERROR(VLOOKUP($B299,'PNF Data'!$B$2:$AO$3962,34,FALSE),"")</f>
        <v>Heating and meter installation, testing and maintenance</v>
      </c>
      <c r="H299" s="16" t="str">
        <f>IFERROR(IF(VLOOKUP($B299,'PNF Data'!$B$2:$AO$3962,6,FALSE)=0,"TBC",VLOOKUP($B299,'PNF Data'!$B$2:$AO$3962,6,FALSE)),"")</f>
        <v>Framework - Direct award</v>
      </c>
      <c r="I299" s="26">
        <f>IFERROR(VLOOKUP($B299,'PNF Data'!$B$2:$AO$3962,7,FALSE),"")</f>
        <v>53383</v>
      </c>
      <c r="J299" s="27">
        <f t="shared" si="40"/>
        <v>53383</v>
      </c>
      <c r="K299" s="93">
        <v>0</v>
      </c>
      <c r="L299" s="93" t="str">
        <f t="shared" si="41"/>
        <v>N/A</v>
      </c>
      <c r="M299" s="93" t="str">
        <f t="shared" si="43"/>
        <v>a</v>
      </c>
      <c r="N299" s="11">
        <f>IFERROR(VLOOKUP($B299,'PNF Data'!$B$2:$AO$3962,10,FALSE),"")</f>
        <v>45748</v>
      </c>
      <c r="O299" s="93" t="str">
        <f t="shared" si="42"/>
        <v>a</v>
      </c>
      <c r="P299" s="11">
        <f>IF(VLOOKUP($B299,'PNF Data'!$B$2:$AO$3962,11,FALSE)=0,"TBC",VLOOKUP($B299,'PNF Data'!$B$2:$AO$3962,11,FALSE))</f>
        <v>46112</v>
      </c>
      <c r="Q299" s="16"/>
      <c r="R299" s="37" t="str">
        <f>IFERROR(IF(VLOOKUP($B299,'PNF Data'!$B$2:$AO$3962,13,FALSE)=0,"TBC",VLOOKUP($B299,'PNF Data'!$B$2:$AO$3962,13,FALSE)),"")</f>
        <v>Sycous limited</v>
      </c>
      <c r="S299" s="57" t="str">
        <f>IFERROR(IF(VLOOKUP($B299,'PNF Data'!$B$2:$AO$3962,14,FALSE)=0,"TBC",VLOOKUP($B299,'PNF Data'!$B$2:$AO$3962,14,FALSE)),"")</f>
        <v>Small or medium sized enterprise</v>
      </c>
      <c r="T299" s="32">
        <f>IFERROR(IF(VLOOKUP($B299,'PNF Data'!$B$2:$AO$3962,15,FALSE)=0,"TBC",VLOOKUP($B299,'PNF Data'!$B$2:$AO$3962,15,FALSE)),"")</f>
        <v>8836039</v>
      </c>
      <c r="U299" s="37" t="str">
        <f>IFERROR(VLOOKUP($B299,'PNF Data'!$B$2:$AO$3962,5,FALSE),"")</f>
        <v>10. Contract management</v>
      </c>
    </row>
    <row r="300" spans="1:21" ht="24" x14ac:dyDescent="0.2">
      <c r="A300" s="139" t="s">
        <v>30</v>
      </c>
      <c r="B300" s="16">
        <v>21519</v>
      </c>
      <c r="C300" s="16" t="str">
        <f>_xlfn.XLOOKUP(B300,'PNF Data'!$B:$B,'PNF Data'!T:T,"",0,1)</f>
        <v>Strategy, engagement and culture</v>
      </c>
      <c r="D300" s="38" t="str">
        <f>_xlfn.IFNA(VLOOKUP(C300,Key!B$3:E$25,4,FALSE),"")</f>
        <v>Communities and housing</v>
      </c>
      <c r="E300" s="16" t="str">
        <f>IFERROR(VLOOKUP($B300,'PNF Data'!$B$2:$AO$3962,3,FALSE),"")</f>
        <v>GovDelivery renewal 2025-26</v>
      </c>
      <c r="F300" s="16" t="str">
        <f>IFERROR(VLOOKUP($B300,'PNF Data'!$B$2:$AO$3962,16,FALSE),"")</f>
        <v>IT and Documents</v>
      </c>
      <c r="G300" s="16" t="str">
        <f>IFERROR(VLOOKUP($B300,'PNF Data'!$B$2:$AO$3962,34,FALSE),"")</f>
        <v>Software</v>
      </c>
      <c r="H300" s="16" t="str">
        <f>IFERROR(IF(VLOOKUP($B300,'PNF Data'!$B$2:$AO$3962,6,FALSE)=0,"TBC",VLOOKUP($B300,'PNF Data'!$B$2:$AO$3962,6,FALSE)),"")</f>
        <v>Direct award</v>
      </c>
      <c r="I300" s="26">
        <f>IFERROR(VLOOKUP($B300,'PNF Data'!$B$2:$AO$3962,7,FALSE),"")</f>
        <v>7903</v>
      </c>
      <c r="J300" s="27">
        <f t="shared" si="40"/>
        <v>7903</v>
      </c>
      <c r="K300" s="93">
        <v>0</v>
      </c>
      <c r="L300" s="93" t="str">
        <f t="shared" si="41"/>
        <v>N/A</v>
      </c>
      <c r="M300" s="93" t="str">
        <f t="shared" si="43"/>
        <v>a</v>
      </c>
      <c r="N300" s="11">
        <f>IFERROR(VLOOKUP($B300,'PNF Data'!$B$2:$AO$3962,10,FALSE),"")</f>
        <v>45778</v>
      </c>
      <c r="O300" s="93" t="str">
        <f t="shared" si="42"/>
        <v>a</v>
      </c>
      <c r="P300" s="11">
        <f>IF(VLOOKUP($B300,'PNF Data'!$B$2:$AO$3962,11,FALSE)=0,"TBC",VLOOKUP($B300,'PNF Data'!$B$2:$AO$3962,11,FALSE))</f>
        <v>46142</v>
      </c>
      <c r="Q300" s="16"/>
      <c r="R300" s="37" t="str">
        <f>IFERROR(IF(VLOOKUP($B300,'PNF Data'!$B$2:$AO$3962,13,FALSE)=0,"TBC",VLOOKUP($B300,'PNF Data'!$B$2:$AO$3962,13,FALSE)),"")</f>
        <v xml:space="preserve"> GRANICUS-FIRMSTEP LIMITED</v>
      </c>
      <c r="S300" s="57" t="str">
        <f>IFERROR(IF(VLOOKUP($B300,'PNF Data'!$B$2:$AO$3962,14,FALSE)=0,"TBC",VLOOKUP($B300,'PNF Data'!$B$2:$AO$3962,14,FALSE)),"")</f>
        <v>Large or multi-national enterprise</v>
      </c>
      <c r="T300" s="32">
        <f>IFERROR(IF(VLOOKUP($B300,'PNF Data'!$B$2:$AO$3962,15,FALSE)=0,"TBC",VLOOKUP($B300,'PNF Data'!$B$2:$AO$3962,15,FALSE)),"")</f>
        <v>4283951</v>
      </c>
      <c r="U300" s="37" t="str">
        <f>IFERROR(VLOOKUP($B300,'PNF Data'!$B$2:$AO$3962,5,FALSE),"")</f>
        <v>10. Contract management</v>
      </c>
    </row>
    <row r="301" spans="1:21" ht="36" x14ac:dyDescent="0.2">
      <c r="A301" s="139" t="s">
        <v>30</v>
      </c>
      <c r="B301" s="16">
        <v>21520</v>
      </c>
      <c r="C301" s="16" t="str">
        <f>_xlfn.XLOOKUP(B301,'PNF Data'!$B:$B,'PNF Data'!T:T,"",0,1)</f>
        <v>Property and economic development</v>
      </c>
      <c r="D301" s="38" t="str">
        <f>_xlfn.IFNA(VLOOKUP(C301,Key!B$3:E$25,4,FALSE),"")</f>
        <v>Development and city services</v>
      </c>
      <c r="E301" s="16" t="str">
        <f>IFERROR(VLOOKUP($B301,'PNF Data'!$B$2:$AO$3962,3,FALSE),"")</f>
        <v xml:space="preserve">Boiler repairs and commissioning , system flush, Carrow House </v>
      </c>
      <c r="F301" s="16" t="str">
        <f>IFERROR(VLOOKUP($B301,'PNF Data'!$B$2:$AO$3962,16,FALSE),"")</f>
        <v>Buildings and works</v>
      </c>
      <c r="G301" s="16" t="str">
        <f>IFERROR(VLOOKUP($B301,'PNF Data'!$B$2:$AO$3962,34,FALSE),"")</f>
        <v>Heating and meter installation, testing and maintenance</v>
      </c>
      <c r="H301" s="16" t="str">
        <f>IFERROR(IF(VLOOKUP($B301,'PNF Data'!$B$2:$AO$3962,6,FALSE)=0,"TBC",VLOOKUP($B301,'PNF Data'!$B$2:$AO$3962,6,FALSE)),"")</f>
        <v>Quote process</v>
      </c>
      <c r="I301" s="26">
        <f>IFERROR(VLOOKUP($B301,'PNF Data'!$B$2:$AO$3962,7,FALSE),"")</f>
        <v>6494</v>
      </c>
      <c r="J301" s="27">
        <f t="shared" si="40"/>
        <v>6494</v>
      </c>
      <c r="K301" s="93">
        <v>0</v>
      </c>
      <c r="L301" s="93" t="str">
        <f t="shared" si="41"/>
        <v>N/A</v>
      </c>
      <c r="M301" s="93" t="str">
        <f t="shared" si="43"/>
        <v>a</v>
      </c>
      <c r="N301" s="11">
        <f>IFERROR(VLOOKUP($B301,'PNF Data'!$B$2:$AO$3962,10,FALSE),"")</f>
        <v>45761</v>
      </c>
      <c r="O301" s="93" t="str">
        <f t="shared" si="42"/>
        <v>a</v>
      </c>
      <c r="P301" s="11">
        <f>IF(VLOOKUP($B301,'PNF Data'!$B$2:$AO$3962,11,FALSE)=0,"TBC",VLOOKUP($B301,'PNF Data'!$B$2:$AO$3962,11,FALSE))</f>
        <v>45901</v>
      </c>
      <c r="Q301" s="16"/>
      <c r="R301" s="37" t="str">
        <f>IFERROR(IF(VLOOKUP($B301,'PNF Data'!$B$2:$AO$3962,13,FALSE)=0,"TBC",VLOOKUP($B301,'PNF Data'!$B$2:$AO$3962,13,FALSE)),"")</f>
        <v xml:space="preserve">Norwich Unity Hub </v>
      </c>
      <c r="S301" s="57" t="str">
        <f>IFERROR(IF(VLOOKUP($B301,'PNF Data'!$B$2:$AO$3962,14,FALSE)=0,"TBC",VLOOKUP($B301,'PNF Data'!$B$2:$AO$3962,14,FALSE)),"")</f>
        <v>Voluntary or community</v>
      </c>
      <c r="T301" s="32">
        <f>IFERROR(IF(VLOOKUP($B301,'PNF Data'!$B$2:$AO$3962,15,FALSE)=0,"TBC",VLOOKUP($B301,'PNF Data'!$B$2:$AO$3962,15,FALSE)),"")</f>
        <v>1206014</v>
      </c>
      <c r="U301" s="37" t="str">
        <f>IFERROR(VLOOKUP($B301,'PNF Data'!$B$2:$AO$3962,5,FALSE),"")</f>
        <v>10. Contract management</v>
      </c>
    </row>
    <row r="302" spans="1:21" ht="36" x14ac:dyDescent="0.2">
      <c r="A302" s="139" t="s">
        <v>30</v>
      </c>
      <c r="B302" s="16">
        <v>21521</v>
      </c>
      <c r="C302" s="16" t="str">
        <f>_xlfn.XLOOKUP(B302,'PNF Data'!$B:$B,'PNF Data'!T:T,"",0,1)</f>
        <v>Strategy, engagement and culture</v>
      </c>
      <c r="D302" s="38" t="str">
        <f>_xlfn.IFNA(VLOOKUP(C302,Key!B$3:E$25,4,FALSE),"")</f>
        <v>Communities and housing</v>
      </c>
      <c r="E302" s="16" t="str">
        <f>IFERROR(VLOOKUP($B302,'PNF Data'!$B$2:$AO$3962,3,FALSE),"")</f>
        <v>Barriers 2025</v>
      </c>
      <c r="F302" s="16" t="str">
        <f>IFERROR(VLOOKUP($B302,'PNF Data'!$B$2:$AO$3962,16,FALSE),"")</f>
        <v>Sports and leisure</v>
      </c>
      <c r="G302" s="16" t="str">
        <f>IFERROR(VLOOKUP($B302,'PNF Data'!$B$2:$AO$3962,34,FALSE),"")</f>
        <v>Event and festival equipment and services</v>
      </c>
      <c r="H302" s="16" t="str">
        <f>IFERROR(IF(VLOOKUP($B302,'PNF Data'!$B$2:$AO$3962,6,FALSE)=0,"TBC",VLOOKUP($B302,'PNF Data'!$B$2:$AO$3962,6,FALSE)),"")</f>
        <v>Direct award</v>
      </c>
      <c r="I302" s="26">
        <f>IFERROR(VLOOKUP($B302,'PNF Data'!$B$2:$AO$3962,7,FALSE),"")</f>
        <v>17000</v>
      </c>
      <c r="J302" s="27">
        <f t="shared" si="40"/>
        <v>17000</v>
      </c>
      <c r="K302" s="93">
        <v>0</v>
      </c>
      <c r="L302" s="93" t="str">
        <f t="shared" si="41"/>
        <v>N/A</v>
      </c>
      <c r="M302" s="93" t="str">
        <f t="shared" si="43"/>
        <v>a</v>
      </c>
      <c r="N302" s="11">
        <f>IFERROR(VLOOKUP($B302,'PNF Data'!$B$2:$AO$3962,10,FALSE),"")</f>
        <v>45758</v>
      </c>
      <c r="O302" s="93" t="str">
        <f t="shared" si="42"/>
        <v>a</v>
      </c>
      <c r="P302" s="11">
        <f>IF(VLOOKUP($B302,'PNF Data'!$B$2:$AO$3962,11,FALSE)=0,"TBC",VLOOKUP($B302,'PNF Data'!$B$2:$AO$3962,11,FALSE))</f>
        <v>45982</v>
      </c>
      <c r="Q302" s="16"/>
      <c r="R302" s="37" t="str">
        <f>IFERROR(IF(VLOOKUP($B302,'PNF Data'!$B$2:$AO$3962,13,FALSE)=0,"TBC",VLOOKUP($B302,'PNF Data'!$B$2:$AO$3962,13,FALSE)),"")</f>
        <v>GAP GROUP LIMITED</v>
      </c>
      <c r="S302" s="57" t="str">
        <f>IFERROR(IF(VLOOKUP($B302,'PNF Data'!$B$2:$AO$3962,14,FALSE)=0,"TBC",VLOOKUP($B302,'PNF Data'!$B$2:$AO$3962,14,FALSE)),"")</f>
        <v>Large or multi-national enterprise</v>
      </c>
      <c r="T302" s="32">
        <f>IFERROR(IF(VLOOKUP($B302,'PNF Data'!$B$2:$AO$3962,15,FALSE)=0,"TBC",VLOOKUP($B302,'PNF Data'!$B$2:$AO$3962,15,FALSE)),"")</f>
        <v>198823</v>
      </c>
      <c r="U302" s="37" t="str">
        <f>IFERROR(VLOOKUP($B302,'PNF Data'!$B$2:$AO$3962,5,FALSE),"")</f>
        <v>10. Contract management</v>
      </c>
    </row>
    <row r="303" spans="1:21" ht="36" customHeight="1" x14ac:dyDescent="0.2">
      <c r="A303" s="139" t="s">
        <v>30</v>
      </c>
      <c r="B303" s="16">
        <v>21522</v>
      </c>
      <c r="C303" s="16" t="str">
        <f>_xlfn.XLOOKUP(B303,'PNF Data'!$B:$B,'PNF Data'!T:T,"",0,1)</f>
        <v>Strategy, engagement and culture</v>
      </c>
      <c r="D303" s="38" t="str">
        <f>_xlfn.IFNA(VLOOKUP(C303,Key!B$3:E$25,4,FALSE),"")</f>
        <v>Communities and housing</v>
      </c>
      <c r="E303" s="16" t="str">
        <f>IFERROR(VLOOKUP($B303,'PNF Data'!$B$2:$AO$3962,3,FALSE),"")</f>
        <v>PA systems 2025</v>
      </c>
      <c r="F303" s="16" t="str">
        <f>IFERROR(VLOOKUP($B303,'PNF Data'!$B$2:$AO$3962,16,FALSE),"")</f>
        <v>Sports and leisure</v>
      </c>
      <c r="G303" s="16" t="str">
        <f>IFERROR(VLOOKUP($B303,'PNF Data'!$B$2:$AO$3962,34,FALSE),"")</f>
        <v>Event and festival equipment and services</v>
      </c>
      <c r="H303" s="16" t="str">
        <f>IFERROR(IF(VLOOKUP($B303,'PNF Data'!$B$2:$AO$3962,6,FALSE)=0,"TBC",VLOOKUP($B303,'PNF Data'!$B$2:$AO$3962,6,FALSE)),"")</f>
        <v>Quote process</v>
      </c>
      <c r="I303" s="26">
        <f>IFERROR(VLOOKUP($B303,'PNF Data'!$B$2:$AO$3962,7,FALSE),"")</f>
        <v>9500</v>
      </c>
      <c r="J303" s="27">
        <f t="shared" si="40"/>
        <v>9500</v>
      </c>
      <c r="K303" s="93">
        <v>0</v>
      </c>
      <c r="L303" s="93" t="str">
        <f t="shared" si="41"/>
        <v>N/A</v>
      </c>
      <c r="M303" s="93" t="str">
        <f t="shared" si="43"/>
        <v>a</v>
      </c>
      <c r="N303" s="11">
        <f>IFERROR(VLOOKUP($B303,'PNF Data'!$B$2:$AO$3962,10,FALSE),"")</f>
        <v>45758</v>
      </c>
      <c r="O303" s="93" t="str">
        <f t="shared" si="42"/>
        <v>a</v>
      </c>
      <c r="P303" s="11">
        <f>IF(VLOOKUP($B303,'PNF Data'!$B$2:$AO$3962,11,FALSE)=0,"TBC",VLOOKUP($B303,'PNF Data'!$B$2:$AO$3962,11,FALSE))</f>
        <v>45981</v>
      </c>
      <c r="Q303" s="16"/>
      <c r="R303" s="37" t="str">
        <f>IFERROR(IF(VLOOKUP($B303,'PNF Data'!$B$2:$AO$3962,13,FALSE)=0,"TBC",VLOOKUP($B303,'PNF Data'!$B$2:$AO$3962,13,FALSE)),"")</f>
        <v>PRODUCTION SERVICES ENTERTAINMENT LIMITED</v>
      </c>
      <c r="S303" s="57" t="str">
        <f>IFERROR(IF(VLOOKUP($B303,'PNF Data'!$B$2:$AO$3962,14,FALSE)=0,"TBC",VLOOKUP($B303,'PNF Data'!$B$2:$AO$3962,14,FALSE)),"")</f>
        <v>Small or medium sized enterprise</v>
      </c>
      <c r="T303" s="32">
        <f>IFERROR(IF(VLOOKUP($B303,'PNF Data'!$B$2:$AO$3962,15,FALSE)=0,"TBC",VLOOKUP($B303,'PNF Data'!$B$2:$AO$3962,15,FALSE)),"")</f>
        <v>5174056</v>
      </c>
      <c r="U303" s="37" t="str">
        <f>IFERROR(VLOOKUP($B303,'PNF Data'!$B$2:$AO$3962,5,FALSE),"")</f>
        <v>10. Contract management</v>
      </c>
    </row>
    <row r="304" spans="1:21" ht="36" customHeight="1" x14ac:dyDescent="0.2">
      <c r="A304" s="139" t="s">
        <v>30</v>
      </c>
      <c r="B304" s="16">
        <v>21523</v>
      </c>
      <c r="C304" s="16" t="str">
        <f>_xlfn.XLOOKUP(B304,'PNF Data'!$B:$B,'PNF Data'!T:T,"",0,1)</f>
        <v>Strategy, engagement and culture</v>
      </c>
      <c r="D304" s="38" t="str">
        <f>_xlfn.IFNA(VLOOKUP(C304,Key!B$3:E$25,4,FALSE),"")</f>
        <v>Communities and housing</v>
      </c>
      <c r="E304" s="16" t="str">
        <f>IFERROR(VLOOKUP($B304,'PNF Data'!$B$2:$AO$3962,3,FALSE),"")</f>
        <v>Medical provision 2025</v>
      </c>
      <c r="F304" s="16" t="str">
        <f>IFERROR(VLOOKUP($B304,'PNF Data'!$B$2:$AO$3962,16,FALSE),"")</f>
        <v>Sports and leisure</v>
      </c>
      <c r="G304" s="16" t="str">
        <f>IFERROR(VLOOKUP($B304,'PNF Data'!$B$2:$AO$3962,34,FALSE),"")</f>
        <v>Event and festival equipment and services</v>
      </c>
      <c r="H304" s="16" t="str">
        <f>IFERROR(IF(VLOOKUP($B304,'PNF Data'!$B$2:$AO$3962,6,FALSE)=0,"TBC",VLOOKUP($B304,'PNF Data'!$B$2:$AO$3962,6,FALSE)),"")</f>
        <v>Direct award</v>
      </c>
      <c r="I304" s="26">
        <f>IFERROR(VLOOKUP($B304,'PNF Data'!$B$2:$AO$3962,7,FALSE),"")</f>
        <v>7000</v>
      </c>
      <c r="J304" s="27">
        <f t="shared" si="40"/>
        <v>7000</v>
      </c>
      <c r="K304" s="93">
        <v>0</v>
      </c>
      <c r="L304" s="93" t="str">
        <f t="shared" si="41"/>
        <v>N/A</v>
      </c>
      <c r="M304" s="93" t="str">
        <f t="shared" si="43"/>
        <v>a</v>
      </c>
      <c r="N304" s="11">
        <f>IFERROR(VLOOKUP($B304,'PNF Data'!$B$2:$AO$3962,10,FALSE),"")</f>
        <v>45758</v>
      </c>
      <c r="O304" s="93" t="str">
        <f t="shared" si="42"/>
        <v>a</v>
      </c>
      <c r="P304" s="11">
        <f>IF(VLOOKUP($B304,'PNF Data'!$B$2:$AO$3962,11,FALSE)=0,"TBC",VLOOKUP($B304,'PNF Data'!$B$2:$AO$3962,11,FALSE))</f>
        <v>45981</v>
      </c>
      <c r="Q304" s="16"/>
      <c r="R304" s="37" t="str">
        <f>IFERROR(IF(VLOOKUP($B304,'PNF Data'!$B$2:$AO$3962,13,FALSE)=0,"TBC",VLOOKUP($B304,'PNF Data'!$B$2:$AO$3962,13,FALSE)),"")</f>
        <v>VTS EVENT MEDICAL SERVICES LIMITED</v>
      </c>
      <c r="S304" s="57" t="str">
        <f>IFERROR(IF(VLOOKUP($B304,'PNF Data'!$B$2:$AO$3962,14,FALSE)=0,"TBC",VLOOKUP($B304,'PNF Data'!$B$2:$AO$3962,14,FALSE)),"")</f>
        <v>Small or medium sized enterprise</v>
      </c>
      <c r="T304" s="32">
        <f>IFERROR(IF(VLOOKUP($B304,'PNF Data'!$B$2:$AO$3962,15,FALSE)=0,"TBC",VLOOKUP($B304,'PNF Data'!$B$2:$AO$3962,15,FALSE)),"")</f>
        <v>10595593</v>
      </c>
      <c r="U304" s="37" t="str">
        <f>IFERROR(VLOOKUP($B304,'PNF Data'!$B$2:$AO$3962,5,FALSE),"")</f>
        <v>10. Contract management</v>
      </c>
    </row>
    <row r="305" spans="1:21" ht="24" customHeight="1" x14ac:dyDescent="0.2">
      <c r="A305" s="139" t="s">
        <v>30</v>
      </c>
      <c r="B305" s="16">
        <v>21523.1</v>
      </c>
      <c r="C305" s="16" t="str">
        <f>_xlfn.XLOOKUP(B305,'PNF Data'!$B:$B,'PNF Data'!T:T,"",0,1)</f>
        <v>Housing and community safety</v>
      </c>
      <c r="D305" s="38" t="str">
        <f>_xlfn.IFNA(VLOOKUP(C305,Key!B$3:E$25,4,FALSE),"")</f>
        <v>Communities and housing</v>
      </c>
      <c r="E305" s="16" t="str">
        <f>IFERROR(VLOOKUP($B305,'PNF Data'!$B$2:$AO$3962,3,FALSE),"")</f>
        <v>Independent review and regulatory support</v>
      </c>
      <c r="F305" s="16" t="str">
        <f>IFERROR(VLOOKUP($B305,'PNF Data'!$B$2:$AO$3962,16,FALSE),"")</f>
        <v>People and Professional Services</v>
      </c>
      <c r="G305" s="16" t="str">
        <f>IFERROR(VLOOKUP($B305,'PNF Data'!$B$2:$AO$3962,34,FALSE),"")</f>
        <v>Consultancy/professional services</v>
      </c>
      <c r="H305" s="16" t="str">
        <f>IFERROR(IF(VLOOKUP($B305,'PNF Data'!$B$2:$AO$3962,6,FALSE)=0,"TBC",VLOOKUP($B305,'PNF Data'!$B$2:$AO$3962,6,FALSE)),"")</f>
        <v>Quote process</v>
      </c>
      <c r="I305" s="26">
        <f>IFERROR(VLOOKUP($B305,'PNF Data'!$B$2:$AO$3962,7,FALSE),"")</f>
        <v>21505</v>
      </c>
      <c r="J305" s="27">
        <f t="shared" si="40"/>
        <v>21505</v>
      </c>
      <c r="K305" s="93">
        <v>0</v>
      </c>
      <c r="L305" s="93" t="str">
        <f t="shared" si="41"/>
        <v>N/A</v>
      </c>
      <c r="M305" s="93" t="str">
        <f t="shared" si="43"/>
        <v>a</v>
      </c>
      <c r="N305" s="11">
        <f>IFERROR(VLOOKUP($B305,'PNF Data'!$B$2:$AO$3962,10,FALSE),"")</f>
        <v>45778</v>
      </c>
      <c r="O305" s="93" t="str">
        <f t="shared" si="42"/>
        <v>a</v>
      </c>
      <c r="P305" s="11">
        <f>IF(VLOOKUP($B305,'PNF Data'!$B$2:$AO$3962,11,FALSE)=0,"TBC",VLOOKUP($B305,'PNF Data'!$B$2:$AO$3962,11,FALSE))</f>
        <v>45869</v>
      </c>
      <c r="Q305" s="16"/>
      <c r="R305" s="37" t="str">
        <f>IFERROR(IF(VLOOKUP($B305,'PNF Data'!$B$2:$AO$3962,13,FALSE)=0,"TBC",VLOOKUP($B305,'PNF Data'!$B$2:$AO$3962,13,FALSE)),"")</f>
        <v>HQN Limited</v>
      </c>
      <c r="S305" s="57" t="str">
        <f>IFERROR(IF(VLOOKUP($B305,'PNF Data'!$B$2:$AO$3962,14,FALSE)=0,"TBC",VLOOKUP($B305,'PNF Data'!$B$2:$AO$3962,14,FALSE)),"")</f>
        <v>Small or medium sized enterprise</v>
      </c>
      <c r="T305" s="32">
        <f>IFERROR(IF(VLOOKUP($B305,'PNF Data'!$B$2:$AO$3962,15,FALSE)=0,"TBC",VLOOKUP($B305,'PNF Data'!$B$2:$AO$3962,15,FALSE)),"")</f>
        <v>3087930</v>
      </c>
      <c r="U305" s="37" t="str">
        <f>IFERROR(VLOOKUP($B305,'PNF Data'!$B$2:$AO$3962,5,FALSE),"")</f>
        <v>10. Contract management</v>
      </c>
    </row>
    <row r="306" spans="1:21" ht="36" customHeight="1" x14ac:dyDescent="0.2">
      <c r="A306" s="139" t="s">
        <v>30</v>
      </c>
      <c r="B306" s="16">
        <v>21524</v>
      </c>
      <c r="C306" s="16" t="str">
        <f>_xlfn.XLOOKUP(B306,'PNF Data'!$B:$B,'PNF Data'!T:T,"",0,1)</f>
        <v>Strategy, engagement and culture</v>
      </c>
      <c r="D306" s="38" t="str">
        <f>_xlfn.IFNA(VLOOKUP(C306,Key!B$3:E$25,4,FALSE),"")</f>
        <v>Communities and housing</v>
      </c>
      <c r="E306" s="16" t="str">
        <f>IFERROR(VLOOKUP($B306,'PNF Data'!$B$2:$AO$3962,3,FALSE),"")</f>
        <v>Security 2025</v>
      </c>
      <c r="F306" s="16" t="str">
        <f>IFERROR(VLOOKUP($B306,'PNF Data'!$B$2:$AO$3962,16,FALSE),"")</f>
        <v>Sports and leisure</v>
      </c>
      <c r="G306" s="16" t="str">
        <f>IFERROR(VLOOKUP($B306,'PNF Data'!$B$2:$AO$3962,34,FALSE),"")</f>
        <v>Event and festival equipment and services</v>
      </c>
      <c r="H306" s="16" t="str">
        <f>IFERROR(IF(VLOOKUP($B306,'PNF Data'!$B$2:$AO$3962,6,FALSE)=0,"TBC",VLOOKUP($B306,'PNF Data'!$B$2:$AO$3962,6,FALSE)),"")</f>
        <v>Quote process</v>
      </c>
      <c r="I306" s="26">
        <f>IFERROR(VLOOKUP($B306,'PNF Data'!$B$2:$AO$3962,7,FALSE),"")</f>
        <v>25000</v>
      </c>
      <c r="J306" s="27">
        <f t="shared" si="40"/>
        <v>25000</v>
      </c>
      <c r="K306" s="93">
        <v>0</v>
      </c>
      <c r="L306" s="93" t="str">
        <f t="shared" si="41"/>
        <v>N/A</v>
      </c>
      <c r="M306" s="93" t="str">
        <f t="shared" si="43"/>
        <v>a</v>
      </c>
      <c r="N306" s="11">
        <f>IFERROR(VLOOKUP($B306,'PNF Data'!$B$2:$AO$3962,10,FALSE),"")</f>
        <v>45758</v>
      </c>
      <c r="O306" s="93" t="str">
        <f t="shared" si="42"/>
        <v>a</v>
      </c>
      <c r="P306" s="11">
        <f>IF(VLOOKUP($B306,'PNF Data'!$B$2:$AO$3962,11,FALSE)=0,"TBC",VLOOKUP($B306,'PNF Data'!$B$2:$AO$3962,11,FALSE))</f>
        <v>45981</v>
      </c>
      <c r="Q306" s="16"/>
      <c r="R306" s="37" t="str">
        <f>IFERROR(IF(VLOOKUP($B306,'PNF Data'!$B$2:$AO$3962,13,FALSE)=0,"TBC",VLOOKUP($B306,'PNF Data'!$B$2:$AO$3962,13,FALSE)),"")</f>
        <v>E.V.A. EVENT SOLUTIONS LTD</v>
      </c>
      <c r="S306" s="57" t="str">
        <f>IFERROR(IF(VLOOKUP($B306,'PNF Data'!$B$2:$AO$3962,14,FALSE)=0,"TBC",VLOOKUP($B306,'PNF Data'!$B$2:$AO$3962,14,FALSE)),"")</f>
        <v>Small or medium sized enterprise</v>
      </c>
      <c r="T306" s="32">
        <f>IFERROR(IF(VLOOKUP($B306,'PNF Data'!$B$2:$AO$3962,15,FALSE)=0,"TBC",VLOOKUP($B306,'PNF Data'!$B$2:$AO$3962,15,FALSE)),"")</f>
        <v>16240850</v>
      </c>
      <c r="U306" s="37" t="str">
        <f>IFERROR(VLOOKUP($B306,'PNF Data'!$B$2:$AO$3962,5,FALSE),"")</f>
        <v>10. Contract management</v>
      </c>
    </row>
    <row r="307" spans="1:21" ht="36" customHeight="1" x14ac:dyDescent="0.2">
      <c r="A307" s="139" t="s">
        <v>30</v>
      </c>
      <c r="B307" s="16">
        <v>21524.1</v>
      </c>
      <c r="C307" s="16" t="str">
        <f>_xlfn.XLOOKUP(B307,'PNF Data'!$B:$B,'PNF Data'!T:T,"",0,1)</f>
        <v>Property and economic development</v>
      </c>
      <c r="D307" s="38" t="str">
        <f>_xlfn.IFNA(VLOOKUP(C307,Key!B$3:E$25,4,FALSE),"")</f>
        <v>Development and city services</v>
      </c>
      <c r="E307" s="16" t="str">
        <f>IFERROR(VLOOKUP($B307,'PNF Data'!$B$2:$AO$3962,3,FALSE),"")</f>
        <v>Pre-construction co-ordination of disconnection and diversion of utilities at Anglia Square</v>
      </c>
      <c r="F307" s="16" t="str">
        <f>IFERROR(VLOOKUP($B307,'PNF Data'!$B$2:$AO$3962,16,FALSE),"")</f>
        <v>People and Professional Services</v>
      </c>
      <c r="G307" s="16" t="str">
        <f>IFERROR(VLOOKUP($B307,'PNF Data'!$B$2:$AO$3962,34,FALSE),"")</f>
        <v>Consultancy/professional services</v>
      </c>
      <c r="H307" s="16" t="str">
        <f>IFERROR(IF(VLOOKUP($B307,'PNF Data'!$B$2:$AO$3962,6,FALSE)=0,"TBC",VLOOKUP($B307,'PNF Data'!$B$2:$AO$3962,6,FALSE)),"")</f>
        <v>Direct award</v>
      </c>
      <c r="I307" s="26">
        <f>IFERROR(VLOOKUP($B307,'PNF Data'!$B$2:$AO$3962,7,FALSE),"")</f>
        <v>37500</v>
      </c>
      <c r="J307" s="27">
        <f t="shared" si="40"/>
        <v>37500</v>
      </c>
      <c r="K307" s="93">
        <v>0</v>
      </c>
      <c r="L307" s="93" t="str">
        <f t="shared" si="41"/>
        <v>N/A</v>
      </c>
      <c r="M307" s="93" t="str">
        <f t="shared" si="43"/>
        <v>a</v>
      </c>
      <c r="N307" s="11">
        <f>IFERROR(VLOOKUP($B307,'PNF Data'!$B$2:$AO$3962,10,FALSE),"")</f>
        <v>45728</v>
      </c>
      <c r="O307" s="93" t="str">
        <f t="shared" si="42"/>
        <v>a</v>
      </c>
      <c r="P307" s="11">
        <f>IF(VLOOKUP($B307,'PNF Data'!$B$2:$AO$3962,11,FALSE)=0,"TBC",VLOOKUP($B307,'PNF Data'!$B$2:$AO$3962,11,FALSE))</f>
        <v>46112</v>
      </c>
      <c r="Q307" s="16"/>
      <c r="R307" s="37" t="str">
        <f>IFERROR(IF(VLOOKUP($B307,'PNF Data'!$B$2:$AO$3962,13,FALSE)=0,"TBC",VLOOKUP($B307,'PNF Data'!$B$2:$AO$3962,13,FALSE)),"")</f>
        <v>Weston Homes PLC</v>
      </c>
      <c r="S307" s="57" t="str">
        <f>IFERROR(IF(VLOOKUP($B307,'PNF Data'!$B$2:$AO$3962,14,FALSE)=0,"TBC",VLOOKUP($B307,'PNF Data'!$B$2:$AO$3962,14,FALSE)),"")</f>
        <v>Large or multi-national enterprise</v>
      </c>
      <c r="T307" s="32">
        <f>IFERROR(IF(VLOOKUP($B307,'PNF Data'!$B$2:$AO$3962,15,FALSE)=0,"TBC",VLOOKUP($B307,'PNF Data'!$B$2:$AO$3962,15,FALSE)),"")</f>
        <v>2133568</v>
      </c>
      <c r="U307" s="37" t="str">
        <f>IFERROR(VLOOKUP($B307,'PNF Data'!$B$2:$AO$3962,5,FALSE),"")</f>
        <v>10. Contract management</v>
      </c>
    </row>
    <row r="308" spans="1:21" ht="36" customHeight="1" x14ac:dyDescent="0.2">
      <c r="A308" s="139" t="s">
        <v>30</v>
      </c>
      <c r="B308" s="16">
        <v>21525</v>
      </c>
      <c r="C308" s="16" t="str">
        <f>_xlfn.XLOOKUP(B308,'PNF Data'!$B:$B,'PNF Data'!T:T,"",0,1)</f>
        <v>Strategy, engagement and culture</v>
      </c>
      <c r="D308" s="38" t="str">
        <f>_xlfn.IFNA(VLOOKUP(C308,Key!B$3:E$25,4,FALSE),"")</f>
        <v>Communities and housing</v>
      </c>
      <c r="E308" s="16" t="str">
        <f>IFERROR(VLOOKUP($B308,'PNF Data'!$B$2:$AO$3962,3,FALSE),"")</f>
        <v>power distribution and electricians 2025</v>
      </c>
      <c r="F308" s="16" t="str">
        <f>IFERROR(VLOOKUP($B308,'PNF Data'!$B$2:$AO$3962,16,FALSE),"")</f>
        <v>Sports and leisure</v>
      </c>
      <c r="G308" s="16" t="str">
        <f>IFERROR(VLOOKUP($B308,'PNF Data'!$B$2:$AO$3962,34,FALSE),"")</f>
        <v>Event and festival equipment and services</v>
      </c>
      <c r="H308" s="16" t="str">
        <f>IFERROR(IF(VLOOKUP($B308,'PNF Data'!$B$2:$AO$3962,6,FALSE)=0,"TBC",VLOOKUP($B308,'PNF Data'!$B$2:$AO$3962,6,FALSE)),"")</f>
        <v>Quote process</v>
      </c>
      <c r="I308" s="26">
        <f>IFERROR(VLOOKUP($B308,'PNF Data'!$B$2:$AO$3962,7,FALSE),"")</f>
        <v>6000</v>
      </c>
      <c r="J308" s="27">
        <f t="shared" si="40"/>
        <v>6000</v>
      </c>
      <c r="K308" s="93">
        <v>0</v>
      </c>
      <c r="L308" s="93" t="str">
        <f t="shared" si="41"/>
        <v>N/A</v>
      </c>
      <c r="M308" s="93" t="str">
        <f t="shared" si="43"/>
        <v>a</v>
      </c>
      <c r="N308" s="11">
        <f>IFERROR(VLOOKUP($B308,'PNF Data'!$B$2:$AO$3962,10,FALSE),"")</f>
        <v>45758</v>
      </c>
      <c r="O308" s="93" t="str">
        <f t="shared" si="42"/>
        <v>a</v>
      </c>
      <c r="P308" s="11">
        <f>IF(VLOOKUP($B308,'PNF Data'!$B$2:$AO$3962,11,FALSE)=0,"TBC",VLOOKUP($B308,'PNF Data'!$B$2:$AO$3962,11,FALSE))</f>
        <v>45981</v>
      </c>
      <c r="Q308" s="16"/>
      <c r="R308" s="37" t="str">
        <f>IFERROR(IF(VLOOKUP($B308,'PNF Data'!$B$2:$AO$3962,13,FALSE)=0,"TBC",VLOOKUP($B308,'PNF Data'!$B$2:$AO$3962,13,FALSE)),"")</f>
        <v>COZENS (UK) LIMITED</v>
      </c>
      <c r="S308" s="57" t="str">
        <f>IFERROR(IF(VLOOKUP($B308,'PNF Data'!$B$2:$AO$3962,14,FALSE)=0,"TBC",VLOOKUP($B308,'PNF Data'!$B$2:$AO$3962,14,FALSE)),"")</f>
        <v>Small or medium sized enterprise</v>
      </c>
      <c r="T308" s="32">
        <f>IFERROR(IF(VLOOKUP($B308,'PNF Data'!$B$2:$AO$3962,15,FALSE)=0,"TBC",VLOOKUP($B308,'PNF Data'!$B$2:$AO$3962,15,FALSE)),"")</f>
        <v>9347878</v>
      </c>
      <c r="U308" s="37" t="str">
        <f>IFERROR(VLOOKUP($B308,'PNF Data'!$B$2:$AO$3962,5,FALSE),"")</f>
        <v>10. Contract management</v>
      </c>
    </row>
    <row r="309" spans="1:21" ht="36" customHeight="1" x14ac:dyDescent="0.2">
      <c r="A309" s="139" t="s">
        <v>30</v>
      </c>
      <c r="B309" s="16">
        <v>21526</v>
      </c>
      <c r="C309" s="16" t="str">
        <f>_xlfn.XLOOKUP(B309,'PNF Data'!$B:$B,'PNF Data'!T:T,"",0,1)</f>
        <v>Strategy, engagement and culture</v>
      </c>
      <c r="D309" s="38" t="str">
        <f>_xlfn.IFNA(VLOOKUP(C309,Key!B$3:E$25,4,FALSE),"")</f>
        <v>Communities and housing</v>
      </c>
      <c r="E309" s="16" t="str">
        <f>IFERROR(VLOOKUP($B309,'PNF Data'!$B$2:$AO$3962,3,FALSE),"")</f>
        <v>Stages, Stage lighting, Snow Machines 2025</v>
      </c>
      <c r="F309" s="16" t="str">
        <f>IFERROR(VLOOKUP($B309,'PNF Data'!$B$2:$AO$3962,16,FALSE),"")</f>
        <v>Sports and leisure</v>
      </c>
      <c r="G309" s="16" t="str">
        <f>IFERROR(VLOOKUP($B309,'PNF Data'!$B$2:$AO$3962,34,FALSE),"")</f>
        <v>Event and festival equipment and services</v>
      </c>
      <c r="H309" s="16" t="str">
        <f>IFERROR(IF(VLOOKUP($B309,'PNF Data'!$B$2:$AO$3962,6,FALSE)=0,"TBC",VLOOKUP($B309,'PNF Data'!$B$2:$AO$3962,6,FALSE)),"")</f>
        <v>Quote process</v>
      </c>
      <c r="I309" s="26">
        <f>IFERROR(VLOOKUP($B309,'PNF Data'!$B$2:$AO$3962,7,FALSE),"")</f>
        <v>10000</v>
      </c>
      <c r="J309" s="27">
        <f t="shared" si="40"/>
        <v>10000</v>
      </c>
      <c r="K309" s="93">
        <v>0</v>
      </c>
      <c r="L309" s="93" t="str">
        <f t="shared" si="41"/>
        <v>N/A</v>
      </c>
      <c r="M309" s="93" t="str">
        <f t="shared" si="43"/>
        <v>a</v>
      </c>
      <c r="N309" s="11">
        <f>IFERROR(VLOOKUP($B309,'PNF Data'!$B$2:$AO$3962,10,FALSE),"")</f>
        <v>45758</v>
      </c>
      <c r="O309" s="93" t="str">
        <f t="shared" si="42"/>
        <v>a</v>
      </c>
      <c r="P309" s="11">
        <f>IF(VLOOKUP($B309,'PNF Data'!$B$2:$AO$3962,11,FALSE)=0,"TBC",VLOOKUP($B309,'PNF Data'!$B$2:$AO$3962,11,FALSE))</f>
        <v>45981</v>
      </c>
      <c r="Q309" s="16"/>
      <c r="R309" s="37" t="str">
        <f>IFERROR(IF(VLOOKUP($B309,'PNF Data'!$B$2:$AO$3962,13,FALSE)=0,"TBC",VLOOKUP($B309,'PNF Data'!$B$2:$AO$3962,13,FALSE)),"")</f>
        <v>VIKING STAGE LIGHTING LTD</v>
      </c>
      <c r="S309" s="57" t="str">
        <f>IFERROR(IF(VLOOKUP($B309,'PNF Data'!$B$2:$AO$3962,14,FALSE)=0,"TBC",VLOOKUP($B309,'PNF Data'!$B$2:$AO$3962,14,FALSE)),"")</f>
        <v>Small or medium sized enterprise</v>
      </c>
      <c r="T309" s="32">
        <f>IFERROR(IF(VLOOKUP($B309,'PNF Data'!$B$2:$AO$3962,15,FALSE)=0,"TBC",VLOOKUP($B309,'PNF Data'!$B$2:$AO$3962,15,FALSE)),"")</f>
        <v>11260731</v>
      </c>
      <c r="U309" s="37" t="str">
        <f>IFERROR(VLOOKUP($B309,'PNF Data'!$B$2:$AO$3962,5,FALSE),"")</f>
        <v>10. Contract management</v>
      </c>
    </row>
    <row r="310" spans="1:21" ht="48" x14ac:dyDescent="0.2">
      <c r="A310" s="139" t="s">
        <v>30</v>
      </c>
      <c r="B310" s="16">
        <v>21527</v>
      </c>
      <c r="C310" s="16" t="str">
        <f>_xlfn.XLOOKUP(B310,'PNF Data'!$B:$B,'PNF Data'!T:T,"",0,1)</f>
        <v>Planning and regulatory services</v>
      </c>
      <c r="D310" s="38" t="str">
        <f>_xlfn.IFNA(VLOOKUP(C310,Key!B$3:E$25,4,FALSE),"")</f>
        <v>Development and city services</v>
      </c>
      <c r="E310" s="16" t="str">
        <f>IFERROR(VLOOKUP($B310,'PNF Data'!$B$2:$AO$3962,3,FALSE),"")</f>
        <v>Trojan Noise Nuisance Recorder with Filters - CK199B/V2 plus Carriage</v>
      </c>
      <c r="F310" s="16" t="str">
        <f>IFERROR(VLOOKUP($B310,'PNF Data'!$B$2:$AO$3962,16,FALSE),"")</f>
        <v>Buildings and works</v>
      </c>
      <c r="G310" s="16" t="str">
        <f>IFERROR(VLOOKUP($B310,'PNF Data'!$B$2:$AO$3962,34,FALSE),"")</f>
        <v>Safety and security products and services (not guarding or CCTV)</v>
      </c>
      <c r="H310" s="16" t="str">
        <f>IFERROR(IF(VLOOKUP($B310,'PNF Data'!$B$2:$AO$3962,6,FALSE)=0,"TBC",VLOOKUP($B310,'PNF Data'!$B$2:$AO$3962,6,FALSE)),"")</f>
        <v>Direct award</v>
      </c>
      <c r="I310" s="26">
        <f>IFERROR(VLOOKUP($B310,'PNF Data'!$B$2:$AO$3962,7,FALSE),"")</f>
        <v>6545</v>
      </c>
      <c r="J310" s="27">
        <f t="shared" si="40"/>
        <v>6545</v>
      </c>
      <c r="K310" s="93">
        <v>0</v>
      </c>
      <c r="L310" s="93" t="str">
        <f t="shared" si="41"/>
        <v>N/A</v>
      </c>
      <c r="M310" s="93" t="str">
        <f t="shared" si="43"/>
        <v>a</v>
      </c>
      <c r="N310" s="11">
        <f>IFERROR(VLOOKUP($B310,'PNF Data'!$B$2:$AO$3962,10,FALSE),"")</f>
        <v>45748</v>
      </c>
      <c r="O310" s="93" t="str">
        <f t="shared" si="42"/>
        <v>a</v>
      </c>
      <c r="P310" s="11">
        <f>IF(VLOOKUP($B310,'PNF Data'!$B$2:$AO$3962,11,FALSE)=0,"TBC",VLOOKUP($B310,'PNF Data'!$B$2:$AO$3962,11,FALSE))</f>
        <v>46112</v>
      </c>
      <c r="Q310" s="16"/>
      <c r="R310" s="37" t="str">
        <f>IFERROR(IF(VLOOKUP($B310,'PNF Data'!$B$2:$AO$3962,13,FALSE)=0,"TBC",VLOOKUP($B310,'PNF Data'!$B$2:$AO$3962,13,FALSE)),"")</f>
        <v>Cirrus Research PLC</v>
      </c>
      <c r="S310" s="57" t="str">
        <f>IFERROR(IF(VLOOKUP($B310,'PNF Data'!$B$2:$AO$3962,14,FALSE)=0,"TBC",VLOOKUP($B310,'PNF Data'!$B$2:$AO$3962,14,FALSE)),"")</f>
        <v>Small or medium sized enterprise</v>
      </c>
      <c r="T310" s="32">
        <f>IFERROR(IF(VLOOKUP($B310,'PNF Data'!$B$2:$AO$3962,15,FALSE)=0,"TBC",VLOOKUP($B310,'PNF Data'!$B$2:$AO$3962,15,FALSE)),"")</f>
        <v>987160</v>
      </c>
      <c r="U310" s="37" t="str">
        <f>IFERROR(VLOOKUP($B310,'PNF Data'!$B$2:$AO$3962,5,FALSE),"")</f>
        <v>10. Contract management</v>
      </c>
    </row>
    <row r="311" spans="1:21" ht="48" x14ac:dyDescent="0.2">
      <c r="A311" s="139" t="s">
        <v>30</v>
      </c>
      <c r="B311" s="16">
        <v>21528</v>
      </c>
      <c r="C311" s="16" t="str">
        <f>_xlfn.XLOOKUP(B311,'PNF Data'!$B:$B,'PNF Data'!T:T,"",0,1)</f>
        <v>Planning and regulatory services</v>
      </c>
      <c r="D311" s="38" t="str">
        <f>_xlfn.IFNA(VLOOKUP(C311,Key!B$3:E$25,4,FALSE),"")</f>
        <v>Development and city services</v>
      </c>
      <c r="E311" s="16" t="str">
        <f>IFERROR(VLOOKUP($B311,'PNF Data'!$B$2:$AO$3962,3,FALSE),"")</f>
        <v>2025/2026 Annual Order - Weekly Public Notice of Planning Applications - Norwich Evening News</v>
      </c>
      <c r="F311" s="16" t="str">
        <f>IFERROR(VLOOKUP($B311,'PNF Data'!$B$2:$AO$3962,16,FALSE),"")</f>
        <v>People and Professional Services</v>
      </c>
      <c r="G311" s="16" t="str">
        <f>IFERROR(VLOOKUP($B311,'PNF Data'!$B$2:$AO$3962,34,FALSE),"")</f>
        <v>Consultancy/professional services</v>
      </c>
      <c r="H311" s="16" t="str">
        <f>IFERROR(IF(VLOOKUP($B311,'PNF Data'!$B$2:$AO$3962,6,FALSE)=0,"TBC",VLOOKUP($B311,'PNF Data'!$B$2:$AO$3962,6,FALSE)),"")</f>
        <v>Direct award</v>
      </c>
      <c r="I311" s="26">
        <f>IFERROR(VLOOKUP($B311,'PNF Data'!$B$2:$AO$3962,7,FALSE),"")</f>
        <v>27500</v>
      </c>
      <c r="J311" s="27">
        <f t="shared" si="40"/>
        <v>27500</v>
      </c>
      <c r="K311" s="93">
        <v>0</v>
      </c>
      <c r="L311" s="93" t="str">
        <f t="shared" si="41"/>
        <v>N/A</v>
      </c>
      <c r="M311" s="93" t="str">
        <f t="shared" si="43"/>
        <v>a</v>
      </c>
      <c r="N311" s="11">
        <f>IFERROR(VLOOKUP($B311,'PNF Data'!$B$2:$AO$3962,10,FALSE),"")</f>
        <v>45748</v>
      </c>
      <c r="O311" s="93" t="str">
        <f t="shared" si="42"/>
        <v>a</v>
      </c>
      <c r="P311" s="11">
        <f>IF(VLOOKUP($B311,'PNF Data'!$B$2:$AO$3962,11,FALSE)=0,"TBC",VLOOKUP($B311,'PNF Data'!$B$2:$AO$3962,11,FALSE))</f>
        <v>46112</v>
      </c>
      <c r="Q311" s="16"/>
      <c r="R311" s="37" t="str">
        <f>IFERROR(IF(VLOOKUP($B311,'PNF Data'!$B$2:$AO$3962,13,FALSE)=0,"TBC",VLOOKUP($B311,'PNF Data'!$B$2:$AO$3962,13,FALSE)),"")</f>
        <v>Newsquest Media Group Limited</v>
      </c>
      <c r="S311" s="57" t="str">
        <f>IFERROR(IF(VLOOKUP($B311,'PNF Data'!$B$2:$AO$3962,14,FALSE)=0,"TBC",VLOOKUP($B311,'PNF Data'!$B$2:$AO$3962,14,FALSE)),"")</f>
        <v>Large or multi-national enterprise</v>
      </c>
      <c r="T311" s="32">
        <f>IFERROR(IF(VLOOKUP($B311,'PNF Data'!$B$2:$AO$3962,15,FALSE)=0,"TBC",VLOOKUP($B311,'PNF Data'!$B$2:$AO$3962,15,FALSE)),"")</f>
        <v>1676637</v>
      </c>
      <c r="U311" s="37" t="str">
        <f>IFERROR(VLOOKUP($B311,'PNF Data'!$B$2:$AO$3962,5,FALSE),"")</f>
        <v>10. Contract management</v>
      </c>
    </row>
    <row r="312" spans="1:21" ht="36" x14ac:dyDescent="0.2">
      <c r="A312" s="139" t="s">
        <v>30</v>
      </c>
      <c r="B312" s="16">
        <v>21529</v>
      </c>
      <c r="C312" s="16" t="str">
        <f>_xlfn.XLOOKUP(B312,'PNF Data'!$B:$B,'PNF Data'!T:T,"",0,1)</f>
        <v>Property and economic development</v>
      </c>
      <c r="D312" s="38" t="str">
        <f>_xlfn.IFNA(VLOOKUP(C312,Key!B$3:E$25,4,FALSE),"")</f>
        <v>Development and city services</v>
      </c>
      <c r="E312" s="16" t="str">
        <f>IFERROR(VLOOKUP($B312,'PNF Data'!$B$2:$AO$3962,3,FALSE),"")</f>
        <v xml:space="preserve">Gladstone House Marketing Vacant Freehold 2025 </v>
      </c>
      <c r="F312" s="16" t="str">
        <f>IFERROR(VLOOKUP($B312,'PNF Data'!$B$2:$AO$3962,16,FALSE),"")</f>
        <v>People and Professional Services</v>
      </c>
      <c r="G312" s="16" t="str">
        <f>IFERROR(VLOOKUP($B312,'PNF Data'!$B$2:$AO$3962,34,FALSE),"")</f>
        <v>Consultancy/professional services</v>
      </c>
      <c r="H312" s="16" t="str">
        <f>IFERROR(IF(VLOOKUP($B312,'PNF Data'!$B$2:$AO$3962,6,FALSE)=0,"TBC",VLOOKUP($B312,'PNF Data'!$B$2:$AO$3962,6,FALSE)),"")</f>
        <v>Direct award</v>
      </c>
      <c r="I312" s="26">
        <f>IFERROR(VLOOKUP($B312,'PNF Data'!$B$2:$AO$3962,7,FALSE),"")</f>
        <v>10350</v>
      </c>
      <c r="J312" s="27">
        <f t="shared" si="40"/>
        <v>10350</v>
      </c>
      <c r="K312" s="93">
        <v>0</v>
      </c>
      <c r="L312" s="93" t="str">
        <f t="shared" si="41"/>
        <v>N/A</v>
      </c>
      <c r="M312" s="93" t="str">
        <f t="shared" si="43"/>
        <v>a</v>
      </c>
      <c r="N312" s="11">
        <f>IFERROR(VLOOKUP($B312,'PNF Data'!$B$2:$AO$3962,10,FALSE),"")</f>
        <v>45767</v>
      </c>
      <c r="O312" s="93" t="str">
        <f t="shared" si="42"/>
        <v>a</v>
      </c>
      <c r="P312" s="11">
        <f>IF(VLOOKUP($B312,'PNF Data'!$B$2:$AO$3962,11,FALSE)=0,"TBC",VLOOKUP($B312,'PNF Data'!$B$2:$AO$3962,11,FALSE))</f>
        <v>46022</v>
      </c>
      <c r="Q312" s="16"/>
      <c r="R312" s="37" t="str">
        <f>IFERROR(IF(VLOOKUP($B312,'PNF Data'!$B$2:$AO$3962,13,FALSE)=0,"TBC",VLOOKUP($B312,'PNF Data'!$B$2:$AO$3962,13,FALSE)),"")</f>
        <v>Roche Chartered Surveyors</v>
      </c>
      <c r="S312" s="57" t="str">
        <f>IFERROR(IF(VLOOKUP($B312,'PNF Data'!$B$2:$AO$3962,14,FALSE)=0,"TBC",VLOOKUP($B312,'PNF Data'!$B$2:$AO$3962,14,FALSE)),"")</f>
        <v>Small or medium sized enterprise</v>
      </c>
      <c r="T312" s="32" t="str">
        <f>IFERROR(IF(VLOOKUP($B312,'PNF Data'!$B$2:$AO$3962,15,FALSE)=0,"TBC",VLOOKUP($B312,'PNF Data'!$B$2:$AO$3962,15,FALSE)),"")</f>
        <v>NA</v>
      </c>
      <c r="U312" s="37" t="str">
        <f>IFERROR(VLOOKUP($B312,'PNF Data'!$B$2:$AO$3962,5,FALSE),"")</f>
        <v>10. Contract management</v>
      </c>
    </row>
    <row r="313" spans="1:21" ht="36" x14ac:dyDescent="0.2">
      <c r="A313" s="139" t="s">
        <v>30</v>
      </c>
      <c r="B313" s="16">
        <v>21530</v>
      </c>
      <c r="C313" s="16" t="s">
        <v>147</v>
      </c>
      <c r="D313" s="38" t="s">
        <v>33</v>
      </c>
      <c r="E313" s="16" t="s">
        <v>721</v>
      </c>
      <c r="F313" s="16" t="str">
        <f>IFERROR(VLOOKUP($B313,'PNF Data'!$B$2:$AO$3962,16,FALSE),"")</f>
        <v>People and Professional Services</v>
      </c>
      <c r="G313" s="16" t="str">
        <f>IFERROR(VLOOKUP($B313,'PNF Data'!$B$2:$AO$3962,34,FALSE),"")</f>
        <v>Legal / audit</v>
      </c>
      <c r="H313" s="16" t="str">
        <f>IFERROR(IF(VLOOKUP($B313,'PNF Data'!$B$2:$AO$3962,6,FALSE)=0,"TBC",VLOOKUP($B313,'PNF Data'!$B$2:$AO$3962,6,FALSE)),"")</f>
        <v>Framework - Direct award</v>
      </c>
      <c r="I313" s="26">
        <f>IFERROR(VLOOKUP($B313,'PNF Data'!$B$2:$AO$3962,7,FALSE),"")</f>
        <v>20000</v>
      </c>
      <c r="J313" s="27">
        <f t="shared" si="40"/>
        <v>20000</v>
      </c>
      <c r="K313" s="93">
        <v>0</v>
      </c>
      <c r="L313" s="93" t="str">
        <f t="shared" si="41"/>
        <v>N/A</v>
      </c>
      <c r="M313" s="93" t="str">
        <f t="shared" si="43"/>
        <v>a</v>
      </c>
      <c r="N313" s="11">
        <f>IFERROR(VLOOKUP($B313,'PNF Data'!$B$2:$AO$3962,10,FALSE),"")</f>
        <v>45717</v>
      </c>
      <c r="O313" s="93" t="str">
        <f t="shared" si="42"/>
        <v>a</v>
      </c>
      <c r="P313" s="11">
        <f>IF(VLOOKUP($B313,'PNF Data'!$B$2:$AO$3962,11,FALSE)=0,"TBC",VLOOKUP($B313,'PNF Data'!$B$2:$AO$3962,11,FALSE))</f>
        <v>45839</v>
      </c>
      <c r="Q313" s="16"/>
      <c r="R313" s="37" t="str">
        <f>IFERROR(IF(VLOOKUP($B313,'PNF Data'!$B$2:$AO$3962,13,FALSE)=0,"TBC",VLOOKUP($B313,'PNF Data'!$B$2:$AO$3962,13,FALSE)),"")</f>
        <v>Birketts LLP</v>
      </c>
      <c r="S313" s="57" t="str">
        <f>IFERROR(IF(VLOOKUP($B313,'PNF Data'!$B$2:$AO$3962,14,FALSE)=0,"TBC",VLOOKUP($B313,'PNF Data'!$B$2:$AO$3962,14,FALSE)),"")</f>
        <v>Large or multi-national enterprise</v>
      </c>
      <c r="T313" s="32" t="str">
        <f>IFERROR(IF(VLOOKUP($B313,'PNF Data'!$B$2:$AO$3962,15,FALSE)=0,"TBC",VLOOKUP($B313,'PNF Data'!$B$2:$AO$3962,15,FALSE)),"")</f>
        <v>OC317545</v>
      </c>
      <c r="U313" s="37" t="str">
        <f>IFERROR(VLOOKUP($B313,'PNF Data'!$B$2:$AO$3962,5,FALSE),"")</f>
        <v>10. Contract management</v>
      </c>
    </row>
    <row r="314" spans="1:21" ht="24" customHeight="1" x14ac:dyDescent="0.2">
      <c r="A314" s="139" t="s">
        <v>30</v>
      </c>
      <c r="B314" s="16">
        <v>21531</v>
      </c>
      <c r="C314" s="16" t="str">
        <f>_xlfn.XLOOKUP(B314,'PNF Data'!$B:$B,'PNF Data'!T:T,"",0,1)</f>
        <v>Property and economic development</v>
      </c>
      <c r="D314" s="38" t="str">
        <f>_xlfn.IFNA(VLOOKUP(C314,Key!B$3:E$25,4,FALSE),"")</f>
        <v>Development and city services</v>
      </c>
      <c r="E314" s="16" t="str">
        <f>IFERROR(VLOOKUP($B314,'PNF Data'!$B$2:$AO$3962,3,FALSE),"")</f>
        <v>City Hall Accelerated Outcomes (accessiblity) RIBA 3</v>
      </c>
      <c r="F314" s="16" t="str">
        <f>IFERROR(VLOOKUP($B314,'PNF Data'!$B$2:$AO$3962,16,FALSE),"")</f>
        <v>People and Professional Services</v>
      </c>
      <c r="G314" s="16" t="str">
        <f>IFERROR(VLOOKUP($B314,'PNF Data'!$B$2:$AO$3962,34,FALSE),"")</f>
        <v>Consultancy/professional services</v>
      </c>
      <c r="H314" s="16" t="str">
        <f>IFERROR(IF(VLOOKUP($B314,'PNF Data'!$B$2:$AO$3962,6,FALSE)=0,"TBC",VLOOKUP($B314,'PNF Data'!$B$2:$AO$3962,6,FALSE)),"")</f>
        <v>Framework - Direct award</v>
      </c>
      <c r="I314" s="26">
        <f>IFERROR(VLOOKUP($B314,'PNF Data'!$B$2:$AO$3962,7,FALSE),"")</f>
        <v>60015</v>
      </c>
      <c r="J314" s="27">
        <f t="shared" si="40"/>
        <v>60015</v>
      </c>
      <c r="K314" s="93">
        <v>0</v>
      </c>
      <c r="L314" s="93" t="str">
        <f t="shared" si="41"/>
        <v>N/A</v>
      </c>
      <c r="M314" s="93" t="str">
        <f t="shared" si="43"/>
        <v>a</v>
      </c>
      <c r="N314" s="11">
        <f>IFERROR(VLOOKUP($B314,'PNF Data'!$B$2:$AO$3962,10,FALSE),"")</f>
        <v>45795</v>
      </c>
      <c r="O314" s="93" t="str">
        <f t="shared" si="42"/>
        <v>a</v>
      </c>
      <c r="P314" s="11">
        <f>IF(VLOOKUP($B314,'PNF Data'!$B$2:$AO$3962,11,FALSE)=0,"TBC",VLOOKUP($B314,'PNF Data'!$B$2:$AO$3962,11,FALSE))</f>
        <v>46022</v>
      </c>
      <c r="Q314" s="16"/>
      <c r="R314" s="37" t="str">
        <f>IFERROR(IF(VLOOKUP($B314,'PNF Data'!$B$2:$AO$3962,13,FALSE)=0,"TBC",VLOOKUP($B314,'PNF Data'!$B$2:$AO$3962,13,FALSE)),"")</f>
        <v xml:space="preserve">Hawkins Brown Architects </v>
      </c>
      <c r="S314" s="57" t="str">
        <f>IFERROR(IF(VLOOKUP($B314,'PNF Data'!$B$2:$AO$3962,14,FALSE)=0,"TBC",VLOOKUP($B314,'PNF Data'!$B$2:$AO$3962,14,FALSE)),"")</f>
        <v>Large or multi-national enterprise</v>
      </c>
      <c r="T314" s="32">
        <f>IFERROR(IF(VLOOKUP($B314,'PNF Data'!$B$2:$AO$3962,15,FALSE)=0,"TBC",VLOOKUP($B314,'PNF Data'!$B$2:$AO$3962,15,FALSE)),"")</f>
        <v>13240050</v>
      </c>
      <c r="U314" s="37" t="str">
        <f>IFERROR(VLOOKUP($B314,'PNF Data'!$B$2:$AO$3962,5,FALSE),"")</f>
        <v>10. Contract management</v>
      </c>
    </row>
    <row r="315" spans="1:21" ht="24" customHeight="1" x14ac:dyDescent="0.2">
      <c r="A315" s="139" t="s">
        <v>30</v>
      </c>
      <c r="B315" s="16">
        <v>21532</v>
      </c>
      <c r="C315" s="16" t="s">
        <v>87</v>
      </c>
      <c r="D315" s="38" t="str">
        <f>_xlfn.IFNA(VLOOKUP(C315,Key!B$3:E$25,4,FALSE),"")</f>
        <v>Communities and housing</v>
      </c>
      <c r="E315" s="16" t="str">
        <f>IFERROR(VLOOKUP($B315,'PNF Data'!$B$2:$AO$3962,3,FALSE),"")</f>
        <v xml:space="preserve">Norman centre hot wtaer cylinder replacement </v>
      </c>
      <c r="F315" s="16" t="str">
        <f>IFERROR(VLOOKUP($B315,'PNF Data'!$B$2:$AO$3962,16,FALSE),"")</f>
        <v>Buildings and works</v>
      </c>
      <c r="G315" s="16" t="str">
        <f>IFERROR(VLOOKUP($B315,'PNF Data'!$B$2:$AO$3962,34,FALSE),"")</f>
        <v>Building products and maintenance services</v>
      </c>
      <c r="H315" s="16" t="str">
        <f>IFERROR(IF(VLOOKUP($B315,'PNF Data'!$B$2:$AO$3962,6,FALSE)=0,"TBC",VLOOKUP($B315,'PNF Data'!$B$2:$AO$3962,6,FALSE)),"")</f>
        <v>Quote process</v>
      </c>
      <c r="I315" s="26">
        <f>IFERROR(VLOOKUP($B315,'PNF Data'!$B$2:$AO$3962,7,FALSE),"")</f>
        <v>6921</v>
      </c>
      <c r="J315" s="27">
        <f t="shared" si="40"/>
        <v>6921</v>
      </c>
      <c r="K315" s="93">
        <v>0</v>
      </c>
      <c r="L315" s="93" t="str">
        <f t="shared" si="41"/>
        <v>N/A</v>
      </c>
      <c r="M315" s="93" t="str">
        <f t="shared" si="43"/>
        <v>a</v>
      </c>
      <c r="N315" s="11">
        <f>IFERROR(VLOOKUP($B315,'PNF Data'!$B$2:$AO$3962,10,FALSE),"")</f>
        <v>45748</v>
      </c>
      <c r="O315" s="93" t="str">
        <f t="shared" si="42"/>
        <v>a</v>
      </c>
      <c r="P315" s="11">
        <f>IF(VLOOKUP($B315,'PNF Data'!$B$2:$AO$3962,11,FALSE)=0,"TBC",VLOOKUP($B315,'PNF Data'!$B$2:$AO$3962,11,FALSE))</f>
        <v>46112</v>
      </c>
      <c r="Q315" s="16"/>
      <c r="R315" s="37" t="str">
        <f>IFERROR(IF(VLOOKUP($B315,'PNF Data'!$B$2:$AO$3962,13,FALSE)=0,"TBC",VLOOKUP($B315,'PNF Data'!$B$2:$AO$3962,13,FALSE)),"")</f>
        <v>H.E.S mechanical and electrical services</v>
      </c>
      <c r="S315" s="57" t="str">
        <f>IFERROR(IF(VLOOKUP($B315,'PNF Data'!$B$2:$AO$3962,14,FALSE)=0,"TBC",VLOOKUP($B315,'PNF Data'!$B$2:$AO$3962,14,FALSE)),"")</f>
        <v>Small or medium sized enterprise</v>
      </c>
      <c r="T315" s="32">
        <f>IFERROR(IF(VLOOKUP($B315,'PNF Data'!$B$2:$AO$3962,15,FALSE)=0,"TBC",VLOOKUP($B315,'PNF Data'!$B$2:$AO$3962,15,FALSE)),"")</f>
        <v>15884176</v>
      </c>
      <c r="U315" s="37" t="str">
        <f>IFERROR(VLOOKUP($B315,'PNF Data'!$B$2:$AO$3962,5,FALSE),"")</f>
        <v>10. Contract management</v>
      </c>
    </row>
    <row r="316" spans="1:21" ht="24" customHeight="1" x14ac:dyDescent="0.2">
      <c r="A316" s="139" t="s">
        <v>92</v>
      </c>
      <c r="B316" s="16">
        <v>21533</v>
      </c>
      <c r="C316" s="16" t="s">
        <v>147</v>
      </c>
      <c r="D316" s="38" t="s">
        <v>33</v>
      </c>
      <c r="E316" s="16" t="str">
        <f>IFERROR(VLOOKUP($B316,'PNF Data'!$B$2:$AO$3962,3,FALSE),"")</f>
        <v>Consultancy LGR and devolution</v>
      </c>
      <c r="F316" s="16" t="str">
        <f>IFERROR(VLOOKUP($B316,'PNF Data'!$B$2:$AO$3962,16,FALSE),"")</f>
        <v>People and Professional Services</v>
      </c>
      <c r="G316" s="16" t="str">
        <f>IFERROR(VLOOKUP($B316,'PNF Data'!$B$2:$AO$3962,34,FALSE),"")</f>
        <v>Consultancy/professional services</v>
      </c>
      <c r="H316" s="16" t="str">
        <f>IFERROR(IF(VLOOKUP($B316,'PNF Data'!$B$2:$AO$3962,6,FALSE)=0,"TBC",VLOOKUP($B316,'PNF Data'!$B$2:$AO$3962,6,FALSE)),"")</f>
        <v>TBC</v>
      </c>
      <c r="I316" s="26">
        <f>IFERROR(VLOOKUP($B316,'PNF Data'!$B$2:$AO$3962,7,FALSE),"")</f>
        <v>470000</v>
      </c>
      <c r="J316" s="27" t="str">
        <f t="shared" si="40"/>
        <v>TBC</v>
      </c>
      <c r="K316" s="93">
        <v>0</v>
      </c>
      <c r="L316" s="93" t="str">
        <f t="shared" si="41"/>
        <v>TBC</v>
      </c>
      <c r="M316" s="93" t="str">
        <f t="shared" si="43"/>
        <v>TBC</v>
      </c>
      <c r="N316" s="11">
        <f>IFERROR(VLOOKUP($B316,'PNF Data'!$B$2:$AO$3962,10,FALSE),"")</f>
        <v>45778</v>
      </c>
      <c r="O316" s="93" t="str">
        <f t="shared" si="42"/>
        <v>TBC</v>
      </c>
      <c r="P316" s="11" t="str">
        <f>IF(VLOOKUP($B316,'PNF Data'!$B$2:$AO$3962,11,FALSE)=0,"TBC",VLOOKUP($B316,'PNF Data'!$B$2:$AO$3962,11,FALSE))</f>
        <v>TBC</v>
      </c>
      <c r="Q316" s="16"/>
      <c r="R316" s="37" t="str">
        <f>IFERROR(IF(VLOOKUP($B316,'PNF Data'!$B$2:$AO$3962,13,FALSE)=0,"TBC",VLOOKUP($B316,'PNF Data'!$B$2:$AO$3962,13,FALSE)),"")</f>
        <v>TBC</v>
      </c>
      <c r="S316" s="57" t="str">
        <f>IFERROR(IF(VLOOKUP($B316,'PNF Data'!$B$2:$AO$3962,14,FALSE)=0,"TBC",VLOOKUP($B316,'PNF Data'!$B$2:$AO$3962,14,FALSE)),"")</f>
        <v>TBC</v>
      </c>
      <c r="T316" s="32" t="str">
        <f>IFERROR(IF(VLOOKUP($B316,'PNF Data'!$B$2:$AO$3962,15,FALSE)=0,"TBC",VLOOKUP($B316,'PNF Data'!$B$2:$AO$3962,15,FALSE)),"")</f>
        <v>TBC</v>
      </c>
      <c r="U316" s="37" t="s">
        <v>144</v>
      </c>
    </row>
    <row r="317" spans="1:21" ht="40.9" customHeight="1" x14ac:dyDescent="0.2">
      <c r="A317" s="139" t="s">
        <v>30</v>
      </c>
      <c r="B317" s="16">
        <v>21535</v>
      </c>
      <c r="C317" s="16" t="str">
        <f>_xlfn.XLOOKUP(B317,'PNF Data'!$B:$B,'PNF Data'!T:T,"",0,1)</f>
        <v>Planning and regulatory services</v>
      </c>
      <c r="D317" s="38" t="str">
        <f>_xlfn.IFNA(VLOOKUP(C317,Key!B$3:E$25,4,FALSE),"")</f>
        <v>Development and city services</v>
      </c>
      <c r="E317" s="16" t="str">
        <f>IFERROR(VLOOKUP($B317,'PNF Data'!$B$2:$AO$3962,3,FALSE),"")</f>
        <v>2025/2026 Annual Order - CON29 Roads and Traffic Land Search Fees</v>
      </c>
      <c r="F317" s="16" t="str">
        <f>IFERROR(VLOOKUP($B317,'PNF Data'!$B$2:$AO$3962,16,FALSE),"")</f>
        <v>People and Professional Services</v>
      </c>
      <c r="G317" s="16" t="str">
        <f>IFERROR(VLOOKUP($B317,'PNF Data'!$B$2:$AO$3962,34,FALSE),"")</f>
        <v>Consultancy/professional services</v>
      </c>
      <c r="H317" s="16" t="str">
        <f>IFERROR(IF(VLOOKUP($B317,'PNF Data'!$B$2:$AO$3962,6,FALSE)=0,"TBC",VLOOKUP($B317,'PNF Data'!$B$2:$AO$3962,6,FALSE)),"")</f>
        <v>Direct award</v>
      </c>
      <c r="I317" s="26">
        <f>IFERROR(VLOOKUP($B317,'PNF Data'!$B$2:$AO$3962,7,FALSE),"")</f>
        <v>45000</v>
      </c>
      <c r="J317" s="27">
        <f t="shared" si="40"/>
        <v>45000</v>
      </c>
      <c r="K317" s="93">
        <v>0</v>
      </c>
      <c r="L317" s="93" t="str">
        <f t="shared" si="41"/>
        <v>N/A</v>
      </c>
      <c r="M317" s="93" t="str">
        <f t="shared" si="43"/>
        <v>a</v>
      </c>
      <c r="N317" s="11">
        <f>IFERROR(VLOOKUP($B317,'PNF Data'!$B$2:$AO$3962,10,FALSE),"")</f>
        <v>45748</v>
      </c>
      <c r="O317" s="93" t="str">
        <f t="shared" si="42"/>
        <v>a</v>
      </c>
      <c r="P317" s="11">
        <f>IF(VLOOKUP($B317,'PNF Data'!$B$2:$AO$3962,11,FALSE)=0,"TBC",VLOOKUP($B317,'PNF Data'!$B$2:$AO$3962,11,FALSE))</f>
        <v>46112</v>
      </c>
      <c r="Q317" s="16"/>
      <c r="R317" s="37" t="str">
        <f>IFERROR(IF(VLOOKUP($B317,'PNF Data'!$B$2:$AO$3962,13,FALSE)=0,"TBC",VLOOKUP($B317,'PNF Data'!$B$2:$AO$3962,13,FALSE)),"")</f>
        <v>Norfolk County Council</v>
      </c>
      <c r="S317" s="57" t="str">
        <f>IFERROR(IF(VLOOKUP($B317,'PNF Data'!$B$2:$AO$3962,14,FALSE)=0,"TBC",VLOOKUP($B317,'PNF Data'!$B$2:$AO$3962,14,FALSE)),"")</f>
        <v>Small or medium sized enterprise</v>
      </c>
      <c r="T317" s="32" t="str">
        <f>IFERROR(IF(VLOOKUP($B317,'PNF Data'!$B$2:$AO$3962,15,FALSE)=0,"TBC",VLOOKUP($B317,'PNF Data'!$B$2:$AO$3962,15,FALSE)),"")</f>
        <v>N/K</v>
      </c>
      <c r="U317" s="37" t="str">
        <f>IFERROR(VLOOKUP($B317,'PNF Data'!$B$2:$AO$3962,5,FALSE),"")</f>
        <v>10. Contract management</v>
      </c>
    </row>
    <row r="318" spans="1:21" ht="24" customHeight="1" x14ac:dyDescent="0.2">
      <c r="A318" s="139" t="s">
        <v>30</v>
      </c>
      <c r="B318" s="16">
        <v>21535.1</v>
      </c>
      <c r="C318" s="16" t="s">
        <v>87</v>
      </c>
      <c r="D318" s="38" t="str">
        <f>_xlfn.IFNA(VLOOKUP(C318,Key!B$3:E$25,4,FALSE),"")</f>
        <v>Communities and housing</v>
      </c>
      <c r="E318" s="16" t="str">
        <f>IFERROR(VLOOKUP($B318,'PNF Data'!$B$2:$AO$3962,3,FALSE),"")</f>
        <v>S Duggan - Damp Surveyor - temporary cover  12 weeks</v>
      </c>
      <c r="F318" s="16" t="str">
        <f>IFERROR(VLOOKUP($B318,'PNF Data'!$B$2:$AO$3962,16,FALSE),"")</f>
        <v>People and Professional Services</v>
      </c>
      <c r="G318" s="16" t="str">
        <f>IFERROR(VLOOKUP($B318,'PNF Data'!$B$2:$AO$3962,34,FALSE),"")</f>
        <v>Recruitment and HR</v>
      </c>
      <c r="H318" s="16" t="str">
        <f>IFERROR(IF(VLOOKUP($B318,'PNF Data'!$B$2:$AO$3962,6,FALSE)=0,"TBC",VLOOKUP($B318,'PNF Data'!$B$2:$AO$3962,6,FALSE)),"")</f>
        <v>Direct award</v>
      </c>
      <c r="I318" s="26">
        <f>IFERROR(VLOOKUP($B318,'PNF Data'!$B$2:$AO$3962,7,FALSE),"")</f>
        <v>25800</v>
      </c>
      <c r="J318" s="27">
        <f t="shared" ref="J318:J349" si="44">IF(U318="10. Contract management",I318,"TBC")</f>
        <v>25800</v>
      </c>
      <c r="K318" s="93">
        <v>0</v>
      </c>
      <c r="L318" s="93" t="str">
        <f t="shared" si="41"/>
        <v>N/A</v>
      </c>
      <c r="M318" s="93" t="str">
        <f t="shared" si="43"/>
        <v>a</v>
      </c>
      <c r="N318" s="11">
        <f>IFERROR(VLOOKUP($B318,'PNF Data'!$B$2:$AO$3962,10,FALSE),"")</f>
        <v>45789</v>
      </c>
      <c r="O318" s="93" t="str">
        <f t="shared" si="42"/>
        <v>a</v>
      </c>
      <c r="P318" s="11">
        <f>IF(VLOOKUP($B318,'PNF Data'!$B$2:$AO$3962,11,FALSE)=0,"TBC",VLOOKUP($B318,'PNF Data'!$B$2:$AO$3962,11,FALSE))</f>
        <v>45870</v>
      </c>
      <c r="Q318" s="16"/>
      <c r="R318" s="37" t="str">
        <f>IFERROR(IF(VLOOKUP($B318,'PNF Data'!$B$2:$AO$3962,13,FALSE)=0,"TBC",VLOOKUP($B318,'PNF Data'!$B$2:$AO$3962,13,FALSE)),"")</f>
        <v>Oyster Partnerships Limited</v>
      </c>
      <c r="S318" s="57" t="str">
        <f>IFERROR(IF(VLOOKUP($B318,'PNF Data'!$B$2:$AO$3962,14,FALSE)=0,"TBC",VLOOKUP($B318,'PNF Data'!$B$2:$AO$3962,14,FALSE)),"")</f>
        <v>Small or medium sized enterprise</v>
      </c>
      <c r="T318" s="32">
        <f>IFERROR(IF(VLOOKUP($B318,'PNF Data'!$B$2:$AO$3962,15,FALSE)=0,"TBC",VLOOKUP($B318,'PNF Data'!$B$2:$AO$3962,15,FALSE)),"")</f>
        <v>5020374</v>
      </c>
      <c r="U318" s="37" t="str">
        <f>IFERROR(VLOOKUP($B318,'PNF Data'!$B$2:$AO$3962,5,FALSE),"")</f>
        <v>10. Contract management</v>
      </c>
    </row>
    <row r="319" spans="1:21" ht="24" customHeight="1" x14ac:dyDescent="0.2">
      <c r="A319" s="139" t="s">
        <v>30</v>
      </c>
      <c r="B319" s="16">
        <v>21536</v>
      </c>
      <c r="C319" s="16" t="str">
        <f>_xlfn.XLOOKUP(B319,'PNF Data'!$B:$B,'PNF Data'!T:T,"",0,1)</f>
        <v>Property and economic development</v>
      </c>
      <c r="D319" s="38" t="str">
        <f>_xlfn.IFNA(VLOOKUP(C319,Key!B$3:E$25,4,FALSE),"")</f>
        <v>Development and city services</v>
      </c>
      <c r="E319" s="16" t="str">
        <f>IFERROR(VLOOKUP($B319,'PNF Data'!$B$2:$AO$3962,3,FALSE),"")</f>
        <v>Design work for meanwhile use relating to Anglia Square</v>
      </c>
      <c r="F319" s="16" t="str">
        <f>IFERROR(VLOOKUP($B319,'PNF Data'!$B$2:$AO$3962,16,FALSE),"")</f>
        <v>People and Professional Services</v>
      </c>
      <c r="G319" s="16" t="str">
        <f>IFERROR(VLOOKUP($B319,'PNF Data'!$B$2:$AO$3962,34,FALSE),"")</f>
        <v>Consultancy/professional services</v>
      </c>
      <c r="H319" s="16" t="str">
        <f>IFERROR(IF(VLOOKUP($B319,'PNF Data'!$B$2:$AO$3962,6,FALSE)=0,"TBC",VLOOKUP($B319,'PNF Data'!$B$2:$AO$3962,6,FALSE)),"")</f>
        <v>Direct award</v>
      </c>
      <c r="I319" s="26">
        <f>IFERROR(VLOOKUP($B319,'PNF Data'!$B$2:$AO$3962,7,FALSE),"")</f>
        <v>17844</v>
      </c>
      <c r="J319" s="27">
        <f t="shared" si="44"/>
        <v>17844</v>
      </c>
      <c r="K319" s="93">
        <v>0</v>
      </c>
      <c r="L319" s="93" t="str">
        <f t="shared" si="41"/>
        <v>N/A</v>
      </c>
      <c r="M319" s="93" t="str">
        <f t="shared" si="43"/>
        <v>a</v>
      </c>
      <c r="N319" s="11">
        <f>IFERROR(VLOOKUP($B319,'PNF Data'!$B$2:$AO$3962,10,FALSE),"")</f>
        <v>45748</v>
      </c>
      <c r="O319" s="93" t="str">
        <f t="shared" si="42"/>
        <v>a</v>
      </c>
      <c r="P319" s="11">
        <f>IF(VLOOKUP($B319,'PNF Data'!$B$2:$AO$3962,11,FALSE)=0,"TBC",VLOOKUP($B319,'PNF Data'!$B$2:$AO$3962,11,FALSE))</f>
        <v>45900</v>
      </c>
      <c r="Q319" s="16"/>
      <c r="R319" s="37" t="str">
        <f>IFERROR(IF(VLOOKUP($B319,'PNF Data'!$B$2:$AO$3962,13,FALSE)=0,"TBC",VLOOKUP($B319,'PNF Data'!$B$2:$AO$3962,13,FALSE)),"")</f>
        <v>Broadway Malyan Limited</v>
      </c>
      <c r="S319" s="57" t="str">
        <f>IFERROR(IF(VLOOKUP($B319,'PNF Data'!$B$2:$AO$3962,14,FALSE)=0,"TBC",VLOOKUP($B319,'PNF Data'!$B$2:$AO$3962,14,FALSE)),"")</f>
        <v>Small or medium sized enterprise</v>
      </c>
      <c r="T319" s="32">
        <f>IFERROR(IF(VLOOKUP($B319,'PNF Data'!$B$2:$AO$3962,15,FALSE)=0,"TBC",VLOOKUP($B319,'PNF Data'!$B$2:$AO$3962,15,FALSE)),"")</f>
        <v>3540940</v>
      </c>
      <c r="U319" s="37" t="str">
        <f>IFERROR(VLOOKUP($B319,'PNF Data'!$B$2:$AO$3962,5,FALSE),"")</f>
        <v>10. Contract management</v>
      </c>
    </row>
    <row r="320" spans="1:21" ht="24" customHeight="1" x14ac:dyDescent="0.2">
      <c r="A320" s="139" t="s">
        <v>30</v>
      </c>
      <c r="B320" s="16">
        <v>21537</v>
      </c>
      <c r="C320" s="16" t="str">
        <f>_xlfn.XLOOKUP(B320,'PNF Data'!$B:$B,'PNF Data'!T:T,"",0,1)</f>
        <v>Property and economic development</v>
      </c>
      <c r="D320" s="38" t="str">
        <f>_xlfn.IFNA(VLOOKUP(C320,Key!B$3:E$25,4,FALSE),"")</f>
        <v>Development and city services</v>
      </c>
      <c r="E320" s="16" t="str">
        <f>IFERROR(VLOOKUP($B320,'PNF Data'!$B$2:$AO$3962,3,FALSE),"")</f>
        <v>Archeological consultancy and building recording Anglia Square</v>
      </c>
      <c r="F320" s="16" t="str">
        <f>IFERROR(VLOOKUP($B320,'PNF Data'!$B$2:$AO$3962,16,FALSE),"")</f>
        <v>People and Professional Services</v>
      </c>
      <c r="G320" s="16" t="str">
        <f>IFERROR(VLOOKUP($B320,'PNF Data'!$B$2:$AO$3962,34,FALSE),"")</f>
        <v>Consultancy/professional services</v>
      </c>
      <c r="H320" s="16" t="str">
        <f>IFERROR(IF(VLOOKUP($B320,'PNF Data'!$B$2:$AO$3962,6,FALSE)=0,"TBC",VLOOKUP($B320,'PNF Data'!$B$2:$AO$3962,6,FALSE)),"")</f>
        <v>Direct award</v>
      </c>
      <c r="I320" s="26">
        <f>IFERROR(VLOOKUP($B320,'PNF Data'!$B$2:$AO$3962,7,FALSE),"")</f>
        <v>16241</v>
      </c>
      <c r="J320" s="27">
        <f t="shared" si="44"/>
        <v>16241</v>
      </c>
      <c r="K320" s="93">
        <v>0</v>
      </c>
      <c r="L320" s="93" t="str">
        <f t="shared" si="41"/>
        <v>N/A</v>
      </c>
      <c r="M320" s="93" t="str">
        <f t="shared" si="43"/>
        <v>a</v>
      </c>
      <c r="N320" s="11">
        <f>IFERROR(VLOOKUP($B320,'PNF Data'!$B$2:$AO$3962,10,FALSE),"")</f>
        <v>45748</v>
      </c>
      <c r="O320" s="93" t="str">
        <f t="shared" si="42"/>
        <v>a</v>
      </c>
      <c r="P320" s="11">
        <f>IF(VLOOKUP($B320,'PNF Data'!$B$2:$AO$3962,11,FALSE)=0,"TBC",VLOOKUP($B320,'PNF Data'!$B$2:$AO$3962,11,FALSE))</f>
        <v>46112</v>
      </c>
      <c r="Q320" s="16"/>
      <c r="R320" s="37" t="str">
        <f>IFERROR(IF(VLOOKUP($B320,'PNF Data'!$B$2:$AO$3962,13,FALSE)=0,"TBC",VLOOKUP($B320,'PNF Data'!$B$2:$AO$3962,13,FALSE)),"")</f>
        <v>RPS Consulting Services Ltd</v>
      </c>
      <c r="S320" s="57" t="str">
        <f>IFERROR(IF(VLOOKUP($B320,'PNF Data'!$B$2:$AO$3962,14,FALSE)=0,"TBC",VLOOKUP($B320,'PNF Data'!$B$2:$AO$3962,14,FALSE)),"")</f>
        <v>Small or medium sized enterprise</v>
      </c>
      <c r="T320" s="32">
        <f>IFERROR(IF(VLOOKUP($B320,'PNF Data'!$B$2:$AO$3962,15,FALSE)=0,"TBC",VLOOKUP($B320,'PNF Data'!$B$2:$AO$3962,15,FALSE)),"")</f>
        <v>1470149</v>
      </c>
      <c r="U320" s="37" t="str">
        <f>IFERROR(VLOOKUP($B320,'PNF Data'!$B$2:$AO$3962,5,FALSE),"")</f>
        <v>10. Contract management</v>
      </c>
    </row>
    <row r="321" spans="1:21" ht="24" customHeight="1" x14ac:dyDescent="0.2">
      <c r="A321" s="139" t="s">
        <v>30</v>
      </c>
      <c r="B321" s="16">
        <v>21542</v>
      </c>
      <c r="C321" s="16" t="str">
        <f>_xlfn.XLOOKUP(B321,'PNF Data'!$B:$B,'PNF Data'!T:T,"",0,1)</f>
        <v>Planning and regulatory services</v>
      </c>
      <c r="D321" s="38" t="str">
        <f>_xlfn.IFNA(VLOOKUP(C321,Key!B$3:E$25,4,FALSE),"")</f>
        <v>Development and city services</v>
      </c>
      <c r="E321" s="16" t="str">
        <f>IFERROR(VLOOKUP($B321,'PNF Data'!$B$2:$AO$3962,3,FALSE),"")</f>
        <v>Animal licensing/inspection work for 2025/26</v>
      </c>
      <c r="F321" s="16" t="str">
        <f>IFERROR(VLOOKUP($B321,'PNF Data'!$B$2:$AO$3962,16,FALSE),"")</f>
        <v>People and Professional Services</v>
      </c>
      <c r="G321" s="16" t="str">
        <f>IFERROR(VLOOKUP($B321,'PNF Data'!$B$2:$AO$3962,34,FALSE),"")</f>
        <v>Consultancy/professional services</v>
      </c>
      <c r="H321" s="16" t="str">
        <f>IFERROR(IF(VLOOKUP($B321,'PNF Data'!$B$2:$AO$3962,6,FALSE)=0,"TBC",VLOOKUP($B321,'PNF Data'!$B$2:$AO$3962,6,FALSE)),"")</f>
        <v>Direct award</v>
      </c>
      <c r="I321" s="26">
        <f>IFERROR(VLOOKUP($B321,'PNF Data'!$B$2:$AO$3962,7,FALSE),"")</f>
        <v>10000</v>
      </c>
      <c r="J321" s="27">
        <f t="shared" si="44"/>
        <v>10000</v>
      </c>
      <c r="K321" s="93">
        <v>0</v>
      </c>
      <c r="L321" s="93" t="str">
        <f t="shared" ref="L321:L342" si="45">IF(A321="A","N/A",IF(A321="E","TBC"))</f>
        <v>N/A</v>
      </c>
      <c r="M321" s="93" t="str">
        <f t="shared" si="43"/>
        <v>a</v>
      </c>
      <c r="N321" s="11">
        <f>IFERROR(VLOOKUP($B321,'PNF Data'!$B$2:$AO$3962,10,FALSE),"")</f>
        <v>45748</v>
      </c>
      <c r="O321" s="93" t="str">
        <f t="shared" si="42"/>
        <v>a</v>
      </c>
      <c r="P321" s="11">
        <f>IF(VLOOKUP($B321,'PNF Data'!$B$2:$AO$3962,11,FALSE)=0,"TBC",VLOOKUP($B321,'PNF Data'!$B$2:$AO$3962,11,FALSE))</f>
        <v>46112</v>
      </c>
      <c r="Q321" s="16"/>
      <c r="R321" s="37" t="str">
        <f>IFERROR(IF(VLOOKUP($B321,'PNF Data'!$B$2:$AO$3962,13,FALSE)=0,"TBC",VLOOKUP($B321,'PNF Data'!$B$2:$AO$3962,13,FALSE)),"")</f>
        <v>N/A</v>
      </c>
      <c r="S321" s="57" t="str">
        <f>IFERROR(IF(VLOOKUP($B321,'PNF Data'!$B$2:$AO$3962,14,FALSE)=0,"TBC",VLOOKUP($B321,'PNF Data'!$B$2:$AO$3962,14,FALSE)),"")</f>
        <v>Large or multi-national enterprise</v>
      </c>
      <c r="T321" s="32" t="str">
        <f>IFERROR(IF(VLOOKUP($B321,'PNF Data'!$B$2:$AO$3962,15,FALSE)=0,"TBC",VLOOKUP($B321,'PNF Data'!$B$2:$AO$3962,15,FALSE)),"")</f>
        <v>N/A</v>
      </c>
      <c r="U321" s="37" t="str">
        <f>IFERROR(VLOOKUP($B321,'PNF Data'!$B$2:$AO$3962,5,FALSE),"")</f>
        <v>10. Contract management</v>
      </c>
    </row>
    <row r="322" spans="1:21" ht="24" customHeight="1" x14ac:dyDescent="0.2">
      <c r="A322" s="139" t="s">
        <v>30</v>
      </c>
      <c r="B322" s="16">
        <v>21544</v>
      </c>
      <c r="C322" s="16" t="str">
        <f>_xlfn.XLOOKUP(B322,'PNF Data'!$B:$B,'PNF Data'!T:T,"",0,1)</f>
        <v>Property and economic development</v>
      </c>
      <c r="D322" s="38" t="str">
        <f>_xlfn.IFNA(VLOOKUP(C322,Key!B$3:E$25,4,FALSE),"")</f>
        <v>Development and city services</v>
      </c>
      <c r="E322" s="16" t="str">
        <f>IFERROR(VLOOKUP($B322,'PNF Data'!$B$2:$AO$3962,3,FALSE),"")</f>
        <v>Norwich market development project quick wins - Awnings</v>
      </c>
      <c r="F322" s="16" t="str">
        <f>IFERROR(VLOOKUP($B322,'PNF Data'!$B$2:$AO$3962,16,FALSE),"")</f>
        <v>Buildings and works</v>
      </c>
      <c r="G322" s="16" t="str">
        <f>IFERROR(VLOOKUP($B322,'PNF Data'!$B$2:$AO$3962,34,FALSE),"")</f>
        <v>Building products and maintenance services</v>
      </c>
      <c r="H322" s="16" t="str">
        <f>IFERROR(IF(VLOOKUP($B322,'PNF Data'!$B$2:$AO$3962,6,FALSE)=0,"TBC",VLOOKUP($B322,'PNF Data'!$B$2:$AO$3962,6,FALSE)),"")</f>
        <v>Quote process</v>
      </c>
      <c r="I322" s="26">
        <f>IFERROR(VLOOKUP($B322,'PNF Data'!$B$2:$AO$3962,7,FALSE),"")</f>
        <v>58000</v>
      </c>
      <c r="J322" s="27">
        <f t="shared" si="44"/>
        <v>58000</v>
      </c>
      <c r="K322" s="93">
        <v>0</v>
      </c>
      <c r="L322" s="93" t="str">
        <f t="shared" si="45"/>
        <v>N/A</v>
      </c>
      <c r="M322" s="93" t="str">
        <f t="shared" ref="M322:M342" si="46">IF(A322="A","a",IF(A322="E","TBC"))</f>
        <v>a</v>
      </c>
      <c r="N322" s="11">
        <f>IFERROR(VLOOKUP($B322,'PNF Data'!$B$2:$AO$3962,10,FALSE),"")</f>
        <v>45775</v>
      </c>
      <c r="O322" s="93" t="str">
        <f t="shared" si="42"/>
        <v>a</v>
      </c>
      <c r="P322" s="11">
        <f>IF(VLOOKUP($B322,'PNF Data'!$B$2:$AO$3962,11,FALSE)=0,"TBC",VLOOKUP($B322,'PNF Data'!$B$2:$AO$3962,11,FALSE))</f>
        <v>45865</v>
      </c>
      <c r="Q322" s="16"/>
      <c r="R322" s="37" t="str">
        <f>IFERROR(IF(VLOOKUP($B322,'PNF Data'!$B$2:$AO$3962,13,FALSE)=0,"TBC",VLOOKUP($B322,'PNF Data'!$B$2:$AO$3962,13,FALSE)),"")</f>
        <v>Cooks Doors</v>
      </c>
      <c r="S322" s="57" t="str">
        <f>IFERROR(IF(VLOOKUP($B322,'PNF Data'!$B$2:$AO$3962,14,FALSE)=0,"TBC",VLOOKUP($B322,'PNF Data'!$B$2:$AO$3962,14,FALSE)),"")</f>
        <v>Small or medium sized enterprise</v>
      </c>
      <c r="T322" s="32">
        <f>IFERROR(IF(VLOOKUP($B322,'PNF Data'!$B$2:$AO$3962,15,FALSE)=0,"TBC",VLOOKUP($B322,'PNF Data'!$B$2:$AO$3962,15,FALSE)),"")</f>
        <v>2022652</v>
      </c>
      <c r="U322" s="37" t="str">
        <f>IFERROR(VLOOKUP($B322,'PNF Data'!$B$2:$AO$3962,5,FALSE),"")</f>
        <v>10. Contract management</v>
      </c>
    </row>
    <row r="323" spans="1:21" ht="24" customHeight="1" x14ac:dyDescent="0.2">
      <c r="A323" s="139" t="s">
        <v>30</v>
      </c>
      <c r="B323" s="16">
        <v>21545</v>
      </c>
      <c r="C323" s="16" t="s">
        <v>100</v>
      </c>
      <c r="D323" s="38" t="s">
        <v>88</v>
      </c>
      <c r="E323" s="16" t="str">
        <f>IFERROR(VLOOKUP($B323,'PNF Data'!$B$2:$AO$3962,3,FALSE),"")</f>
        <v>Lawrence House air conditioning repairs and maintenance</v>
      </c>
      <c r="F323" s="16" t="str">
        <f>IFERROR(VLOOKUP($B323,'PNF Data'!$B$2:$AO$3962,16,FALSE),"")</f>
        <v>Buildings and works</v>
      </c>
      <c r="G323" s="16" t="str">
        <f>IFERROR(VLOOKUP($B323,'PNF Data'!$B$2:$AO$3962,34,FALSE),"")</f>
        <v>Building products and maintenance services</v>
      </c>
      <c r="H323" s="16" t="str">
        <f>IFERROR(IF(VLOOKUP($B323,'PNF Data'!$B$2:$AO$3962,6,FALSE)=0,"TBC",VLOOKUP($B323,'PNF Data'!$B$2:$AO$3962,6,FALSE)),"")</f>
        <v>Direct award</v>
      </c>
      <c r="I323" s="26">
        <f>IFERROR(VLOOKUP($B323,'PNF Data'!$B$2:$AO$3962,7,FALSE),"")</f>
        <v>8000</v>
      </c>
      <c r="J323" s="27">
        <f t="shared" si="44"/>
        <v>8000</v>
      </c>
      <c r="K323" s="93">
        <v>0</v>
      </c>
      <c r="L323" s="93" t="str">
        <f t="shared" si="45"/>
        <v>N/A</v>
      </c>
      <c r="M323" s="93" t="str">
        <f t="shared" si="46"/>
        <v>a</v>
      </c>
      <c r="N323" s="11">
        <f>IFERROR(VLOOKUP($B323,'PNF Data'!$B$2:$AO$3962,10,FALSE),"")</f>
        <v>45778</v>
      </c>
      <c r="O323" s="93" t="str">
        <f t="shared" si="42"/>
        <v>a</v>
      </c>
      <c r="P323" s="11">
        <f>IF(VLOOKUP($B323,'PNF Data'!$B$2:$AO$3962,11,FALSE)=0,"TBC",VLOOKUP($B323,'PNF Data'!$B$2:$AO$3962,11,FALSE))</f>
        <v>46112</v>
      </c>
      <c r="Q323" s="16"/>
      <c r="R323" s="37" t="str">
        <f>IFERROR(IF(VLOOKUP($B323,'PNF Data'!$B$2:$AO$3962,13,FALSE)=0,"TBC",VLOOKUP($B323,'PNF Data'!$B$2:$AO$3962,13,FALSE)),"")</f>
        <v>adcock refrigeration and air conditioning limited</v>
      </c>
      <c r="S323" s="57" t="str">
        <f>IFERROR(IF(VLOOKUP($B323,'PNF Data'!$B$2:$AO$3962,14,FALSE)=0,"TBC",VLOOKUP($B323,'PNF Data'!$B$2:$AO$3962,14,FALSE)),"")</f>
        <v>Small or medium sized enterprise</v>
      </c>
      <c r="T323" s="32">
        <f>IFERROR(IF(VLOOKUP($B323,'PNF Data'!$B$2:$AO$3962,15,FALSE)=0,"TBC",VLOOKUP($B323,'PNF Data'!$B$2:$AO$3962,15,FALSE)),"")</f>
        <v>1307597</v>
      </c>
      <c r="U323" s="37" t="str">
        <f>IFERROR(VLOOKUP($B323,'PNF Data'!$B$2:$AO$3962,5,FALSE),"")</f>
        <v>10. Contract management</v>
      </c>
    </row>
    <row r="324" spans="1:21" ht="24" customHeight="1" x14ac:dyDescent="0.2">
      <c r="A324" s="139" t="s">
        <v>30</v>
      </c>
      <c r="B324" s="16">
        <v>21546</v>
      </c>
      <c r="C324" s="16" t="str">
        <f>_xlfn.XLOOKUP(B324,'PNF Data'!$B:$B,'PNF Data'!T:T,"",0,1)</f>
        <v>Environment services</v>
      </c>
      <c r="D324" s="38" t="str">
        <f>_xlfn.IFNA(VLOOKUP(C324,Key!B$3:E$25,4,FALSE),"")</f>
        <v>Development and city services</v>
      </c>
      <c r="E324" s="16" t="str">
        <f>IFERROR(VLOOKUP($B324,'PNF Data'!$B$2:$AO$3962,3,FALSE),"")</f>
        <v>Two way radio sim card rewewal</v>
      </c>
      <c r="F324" s="16" t="str">
        <f>IFERROR(VLOOKUP($B324,'PNF Data'!$B$2:$AO$3962,16,FALSE),"")</f>
        <v>Fleet and highways</v>
      </c>
      <c r="G324" s="16" t="str">
        <f>IFERROR(VLOOKUP($B324,'PNF Data'!$B$2:$AO$3962,34,FALSE),"")</f>
        <v>Parking management</v>
      </c>
      <c r="H324" s="16" t="str">
        <f>IFERROR(IF(VLOOKUP($B324,'PNF Data'!$B$2:$AO$3962,6,FALSE)=0,"TBC",VLOOKUP($B324,'PNF Data'!$B$2:$AO$3962,6,FALSE)),"")</f>
        <v>Direct award</v>
      </c>
      <c r="I324" s="26">
        <f>IFERROR(VLOOKUP($B324,'PNF Data'!$B$2:$AO$3962,7,FALSE),"")</f>
        <v>6300</v>
      </c>
      <c r="J324" s="27">
        <f t="shared" si="44"/>
        <v>6300</v>
      </c>
      <c r="K324" s="93">
        <v>0</v>
      </c>
      <c r="L324" s="93" t="str">
        <f t="shared" si="45"/>
        <v>N/A</v>
      </c>
      <c r="M324" s="93" t="str">
        <f t="shared" si="46"/>
        <v>a</v>
      </c>
      <c r="N324" s="11">
        <f>IFERROR(VLOOKUP($B324,'PNF Data'!$B$2:$AO$3962,10,FALSE),"")</f>
        <v>45734</v>
      </c>
      <c r="O324" s="93" t="str">
        <f t="shared" si="42"/>
        <v>a</v>
      </c>
      <c r="P324" s="11">
        <f>IF(VLOOKUP($B324,'PNF Data'!$B$2:$AO$3962,11,FALSE)=0,"TBC",VLOOKUP($B324,'PNF Data'!$B$2:$AO$3962,11,FALSE))</f>
        <v>46098</v>
      </c>
      <c r="Q324" s="16"/>
      <c r="R324" s="37" t="str">
        <f>IFERROR(IF(VLOOKUP($B324,'PNF Data'!$B$2:$AO$3962,13,FALSE)=0,"TBC",VLOOKUP($B324,'PNF Data'!$B$2:$AO$3962,13,FALSE)),"")</f>
        <v>CSE Crosscom</v>
      </c>
      <c r="S324" s="57" t="str">
        <f>IFERROR(IF(VLOOKUP($B324,'PNF Data'!$B$2:$AO$3962,14,FALSE)=0,"TBC",VLOOKUP($B324,'PNF Data'!$B$2:$AO$3962,14,FALSE)),"")</f>
        <v>Large or multi-national enterprise</v>
      </c>
      <c r="T324" s="32">
        <f>IFERROR(IF(VLOOKUP($B324,'PNF Data'!$B$2:$AO$3962,15,FALSE)=0,"TBC",VLOOKUP($B324,'PNF Data'!$B$2:$AO$3962,15,FALSE)),"")</f>
        <v>2715533</v>
      </c>
      <c r="U324" s="37" t="str">
        <f>IFERROR(VLOOKUP($B324,'PNF Data'!$B$2:$AO$3962,5,FALSE),"")</f>
        <v>10. Contract management</v>
      </c>
    </row>
    <row r="325" spans="1:21" ht="72" x14ac:dyDescent="0.2">
      <c r="A325" s="139" t="s">
        <v>30</v>
      </c>
      <c r="B325" s="16">
        <v>21549</v>
      </c>
      <c r="C325" s="16" t="str">
        <f>_xlfn.XLOOKUP(B325,'PNF Data'!$B:$B,'PNF Data'!T:T,"",0,1)</f>
        <v>Property and economic development</v>
      </c>
      <c r="D325" s="38" t="str">
        <f>_xlfn.IFNA(VLOOKUP(C325,Key!B$3:E$25,4,FALSE),"")</f>
        <v>Development and city services</v>
      </c>
      <c r="E325" s="16" t="str">
        <f>IFERROR(VLOOKUP($B325,'PNF Data'!$B$2:$AO$3962,3,FALSE),"")</f>
        <v>Funds for utility company applciations for disconnection</v>
      </c>
      <c r="F325" s="16" t="str">
        <f>IFERROR(VLOOKUP($B325,'PNF Data'!$B$2:$AO$3962,16,FALSE),"")</f>
        <v>Buildings and works</v>
      </c>
      <c r="G325" s="16" t="str">
        <f>IFERROR(VLOOKUP($B325,'PNF Data'!$B$2:$AO$3962,34,FALSE),"")</f>
        <v>Construction and demolition. (Including design  and related professional services)</v>
      </c>
      <c r="H325" s="16" t="str">
        <f>IFERROR(IF(VLOOKUP($B325,'PNF Data'!$B$2:$AO$3962,6,FALSE)=0,"TBC",VLOOKUP($B325,'PNF Data'!$B$2:$AO$3962,6,FALSE)),"")</f>
        <v>Direct award</v>
      </c>
      <c r="I325" s="26">
        <f>IFERROR(VLOOKUP($B325,'PNF Data'!$B$2:$AO$3962,7,FALSE),"")</f>
        <v>38000</v>
      </c>
      <c r="J325" s="27">
        <f t="shared" si="44"/>
        <v>38000</v>
      </c>
      <c r="K325" s="93">
        <v>0</v>
      </c>
      <c r="L325" s="93" t="str">
        <f t="shared" si="45"/>
        <v>N/A</v>
      </c>
      <c r="M325" s="93" t="str">
        <f t="shared" si="46"/>
        <v>a</v>
      </c>
      <c r="N325" s="11">
        <f>IFERROR(VLOOKUP($B325,'PNF Data'!$B$2:$AO$3962,10,FALSE),"")</f>
        <v>45774</v>
      </c>
      <c r="O325" s="93" t="str">
        <f t="shared" si="42"/>
        <v>a</v>
      </c>
      <c r="P325" s="11">
        <f>IF(VLOOKUP($B325,'PNF Data'!$B$2:$AO$3962,11,FALSE)=0,"TBC",VLOOKUP($B325,'PNF Data'!$B$2:$AO$3962,11,FALSE))</f>
        <v>46112</v>
      </c>
      <c r="Q325" s="16"/>
      <c r="R325" s="37" t="str">
        <f>IFERROR(IF(VLOOKUP($B325,'PNF Data'!$B$2:$AO$3962,13,FALSE)=0,"TBC",VLOOKUP($B325,'PNF Data'!$B$2:$AO$3962,13,FALSE)),"")</f>
        <v>Weston Homes PLC</v>
      </c>
      <c r="S325" s="57" t="str">
        <f>IFERROR(IF(VLOOKUP($B325,'PNF Data'!$B$2:$AO$3962,14,FALSE)=0,"TBC",VLOOKUP($B325,'PNF Data'!$B$2:$AO$3962,14,FALSE)),"")</f>
        <v>Large or multi-national enterprise</v>
      </c>
      <c r="T325" s="32">
        <f>IFERROR(IF(VLOOKUP($B325,'PNF Data'!$B$2:$AO$3962,15,FALSE)=0,"TBC",VLOOKUP($B325,'PNF Data'!$B$2:$AO$3962,15,FALSE)),"")</f>
        <v>2133568</v>
      </c>
      <c r="U325" s="37" t="str">
        <f>IFERROR(VLOOKUP($B325,'PNF Data'!$B$2:$AO$3962,5,FALSE),"")</f>
        <v>10. Contract management</v>
      </c>
    </row>
    <row r="326" spans="1:21" ht="72" x14ac:dyDescent="0.2">
      <c r="A326" s="139" t="s">
        <v>30</v>
      </c>
      <c r="B326" s="16">
        <v>21550</v>
      </c>
      <c r="C326" s="16" t="str">
        <f>_xlfn.XLOOKUP(B326,'PNF Data'!$B:$B,'PNF Data'!T:T,"",0,1)</f>
        <v>Property and economic development</v>
      </c>
      <c r="D326" s="38" t="str">
        <f>_xlfn.IFNA(VLOOKUP(C326,Key!B$3:E$25,4,FALSE),"")</f>
        <v>Development and city services</v>
      </c>
      <c r="E326" s="16" t="str">
        <f>IFERROR(VLOOKUP($B326,'PNF Data'!$B$2:$AO$3962,3,FALSE),"")</f>
        <v>Disconnection of Gas to properties on Pitt Street, Norwich</v>
      </c>
      <c r="F326" s="16" t="str">
        <f>IFERROR(VLOOKUP($B326,'PNF Data'!$B$2:$AO$3962,16,FALSE),"")</f>
        <v>Buildings and works</v>
      </c>
      <c r="G326" s="16" t="str">
        <f>IFERROR(VLOOKUP($B326,'PNF Data'!$B$2:$AO$3962,34,FALSE),"")</f>
        <v>Construction and demolition. (Including design  and related professional services)</v>
      </c>
      <c r="H326" s="16" t="str">
        <f>IFERROR(IF(VLOOKUP($B326,'PNF Data'!$B$2:$AO$3962,6,FALSE)=0,"TBC",VLOOKUP($B326,'PNF Data'!$B$2:$AO$3962,6,FALSE)),"")</f>
        <v>Direct award</v>
      </c>
      <c r="I326" s="26">
        <f>IFERROR(VLOOKUP($B326,'PNF Data'!$B$2:$AO$3962,7,FALSE),"")</f>
        <v>9486</v>
      </c>
      <c r="J326" s="27">
        <f t="shared" si="44"/>
        <v>9486</v>
      </c>
      <c r="K326" s="93">
        <v>0</v>
      </c>
      <c r="L326" s="93" t="str">
        <f t="shared" si="45"/>
        <v>N/A</v>
      </c>
      <c r="M326" s="93" t="str">
        <f t="shared" si="46"/>
        <v>a</v>
      </c>
      <c r="N326" s="11">
        <f>IFERROR(VLOOKUP($B326,'PNF Data'!$B$2:$AO$3962,10,FALSE),"")</f>
        <v>45783</v>
      </c>
      <c r="O326" s="93" t="str">
        <f t="shared" si="42"/>
        <v>a</v>
      </c>
      <c r="P326" s="11">
        <f>IF(VLOOKUP($B326,'PNF Data'!$B$2:$AO$3962,11,FALSE)=0,"TBC",VLOOKUP($B326,'PNF Data'!$B$2:$AO$3962,11,FALSE))</f>
        <v>46022</v>
      </c>
      <c r="Q326" s="16"/>
      <c r="R326" s="37" t="str">
        <f>IFERROR(IF(VLOOKUP($B326,'PNF Data'!$B$2:$AO$3962,13,FALSE)=0,"TBC",VLOOKUP($B326,'PNF Data'!$B$2:$AO$3962,13,FALSE)),"")</f>
        <v>Cadent Gas Ltd</v>
      </c>
      <c r="S326" s="57" t="str">
        <f>IFERROR(IF(VLOOKUP($B326,'PNF Data'!$B$2:$AO$3962,14,FALSE)=0,"TBC",VLOOKUP($B326,'PNF Data'!$B$2:$AO$3962,14,FALSE)),"")</f>
        <v>Large or multi-national enterprise</v>
      </c>
      <c r="T326" s="32">
        <f>IFERROR(IF(VLOOKUP($B326,'PNF Data'!$B$2:$AO$3962,15,FALSE)=0,"TBC",VLOOKUP($B326,'PNF Data'!$B$2:$AO$3962,15,FALSE)),"")</f>
        <v>10080864</v>
      </c>
      <c r="U326" s="37" t="str">
        <f>IFERROR(VLOOKUP($B326,'PNF Data'!$B$2:$AO$3962,5,FALSE),"")</f>
        <v>10. Contract management</v>
      </c>
    </row>
    <row r="327" spans="1:21" ht="72" x14ac:dyDescent="0.2">
      <c r="A327" s="139" t="s">
        <v>30</v>
      </c>
      <c r="B327" s="16">
        <v>21551</v>
      </c>
      <c r="C327" s="16" t="str">
        <f>_xlfn.XLOOKUP(B327,'PNF Data'!$B:$B,'PNF Data'!T:T,"",0,1)</f>
        <v>Property and economic development</v>
      </c>
      <c r="D327" s="38" t="str">
        <f>_xlfn.IFNA(VLOOKUP(C327,Key!B$3:E$25,4,FALSE),"")</f>
        <v>Development and city services</v>
      </c>
      <c r="E327" s="16" t="str">
        <f>IFERROR(VLOOKUP($B327,'PNF Data'!$B$2:$AO$3962,3,FALSE),"")</f>
        <v>Disconnection of Gas to main Anglia Square site</v>
      </c>
      <c r="F327" s="16" t="str">
        <f>IFERROR(VLOOKUP($B327,'PNF Data'!$B$2:$AO$3962,16,FALSE),"")</f>
        <v>Buildings and works</v>
      </c>
      <c r="G327" s="16" t="str">
        <f>IFERROR(VLOOKUP($B327,'PNF Data'!$B$2:$AO$3962,34,FALSE),"")</f>
        <v>Construction and demolition. (Including design  and related professional services)</v>
      </c>
      <c r="H327" s="16" t="str">
        <f>IFERROR(IF(VLOOKUP($B327,'PNF Data'!$B$2:$AO$3962,6,FALSE)=0,"TBC",VLOOKUP($B327,'PNF Data'!$B$2:$AO$3962,6,FALSE)),"")</f>
        <v>Direct award</v>
      </c>
      <c r="I327" s="26">
        <f>IFERROR(VLOOKUP($B327,'PNF Data'!$B$2:$AO$3962,7,FALSE),"")</f>
        <v>94217</v>
      </c>
      <c r="J327" s="27">
        <f t="shared" si="44"/>
        <v>94217</v>
      </c>
      <c r="K327" s="93">
        <v>0</v>
      </c>
      <c r="L327" s="93" t="str">
        <f t="shared" si="45"/>
        <v>N/A</v>
      </c>
      <c r="M327" s="93" t="str">
        <f t="shared" si="46"/>
        <v>a</v>
      </c>
      <c r="N327" s="11">
        <f>IFERROR(VLOOKUP($B327,'PNF Data'!$B$2:$AO$3962,10,FALSE),"")</f>
        <v>45783</v>
      </c>
      <c r="O327" s="93" t="str">
        <f t="shared" si="42"/>
        <v>a</v>
      </c>
      <c r="P327" s="11">
        <f>IF(VLOOKUP($B327,'PNF Data'!$B$2:$AO$3962,11,FALSE)=0,"TBC",VLOOKUP($B327,'PNF Data'!$B$2:$AO$3962,11,FALSE))</f>
        <v>46112</v>
      </c>
      <c r="Q327" s="16"/>
      <c r="R327" s="37" t="str">
        <f>IFERROR(IF(VLOOKUP($B327,'PNF Data'!$B$2:$AO$3962,13,FALSE)=0,"TBC",VLOOKUP($B327,'PNF Data'!$B$2:$AO$3962,13,FALSE)),"")</f>
        <v>Cadent Gas Ltd</v>
      </c>
      <c r="S327" s="57" t="str">
        <f>IFERROR(IF(VLOOKUP($B327,'PNF Data'!$B$2:$AO$3962,14,FALSE)=0,"TBC",VLOOKUP($B327,'PNF Data'!$B$2:$AO$3962,14,FALSE)),"")</f>
        <v>Large or multi-national enterprise</v>
      </c>
      <c r="T327" s="32">
        <f>IFERROR(IF(VLOOKUP($B327,'PNF Data'!$B$2:$AO$3962,15,FALSE)=0,"TBC",VLOOKUP($B327,'PNF Data'!$B$2:$AO$3962,15,FALSE)),"")</f>
        <v>10080864</v>
      </c>
      <c r="U327" s="37" t="str">
        <f>IFERROR(VLOOKUP($B327,'PNF Data'!$B$2:$AO$3962,5,FALSE),"")</f>
        <v>10. Contract management</v>
      </c>
    </row>
    <row r="328" spans="1:21" ht="72" x14ac:dyDescent="0.2">
      <c r="A328" s="139" t="s">
        <v>30</v>
      </c>
      <c r="B328" s="16">
        <v>21552</v>
      </c>
      <c r="C328" s="16" t="str">
        <f>_xlfn.XLOOKUP(B328,'PNF Data'!$B:$B,'PNF Data'!T:T,"",0,1)</f>
        <v>Property and economic development</v>
      </c>
      <c r="D328" s="38" t="str">
        <f>_xlfn.IFNA(VLOOKUP(C328,Key!B$3:E$25,4,FALSE),"")</f>
        <v>Development and city services</v>
      </c>
      <c r="E328" s="16" t="str">
        <f>IFERROR(VLOOKUP($B328,'PNF Data'!$B$2:$AO$3962,3,FALSE),"")</f>
        <v>Electricity disconnection to Pitt Street properties</v>
      </c>
      <c r="F328" s="16" t="str">
        <f>IFERROR(VLOOKUP($B328,'PNF Data'!$B$2:$AO$3962,16,FALSE),"")</f>
        <v>Buildings and works</v>
      </c>
      <c r="G328" s="16" t="str">
        <f>IFERROR(VLOOKUP($B328,'PNF Data'!$B$2:$AO$3962,34,FALSE),"")</f>
        <v>Construction and demolition. (Including design  and related professional services)</v>
      </c>
      <c r="H328" s="16" t="str">
        <f>IFERROR(IF(VLOOKUP($B328,'PNF Data'!$B$2:$AO$3962,6,FALSE)=0,"TBC",VLOOKUP($B328,'PNF Data'!$B$2:$AO$3962,6,FALSE)),"")</f>
        <v>Direct award</v>
      </c>
      <c r="I328" s="26">
        <f>IFERROR(VLOOKUP($B328,'PNF Data'!$B$2:$AO$3962,7,FALSE),"")</f>
        <v>23937</v>
      </c>
      <c r="J328" s="27">
        <f t="shared" si="44"/>
        <v>23937</v>
      </c>
      <c r="K328" s="93">
        <v>0</v>
      </c>
      <c r="L328" s="93" t="str">
        <f t="shared" si="45"/>
        <v>N/A</v>
      </c>
      <c r="M328" s="93" t="str">
        <f t="shared" si="46"/>
        <v>a</v>
      </c>
      <c r="N328" s="11">
        <f>IFERROR(VLOOKUP($B328,'PNF Data'!$B$2:$AO$3962,10,FALSE),"")</f>
        <v>45783</v>
      </c>
      <c r="O328" s="93" t="str">
        <f t="shared" si="42"/>
        <v>a</v>
      </c>
      <c r="P328" s="11">
        <f>IF(VLOOKUP($B328,'PNF Data'!$B$2:$AO$3962,11,FALSE)=0,"TBC",VLOOKUP($B328,'PNF Data'!$B$2:$AO$3962,11,FALSE))</f>
        <v>46112</v>
      </c>
      <c r="Q328" s="16"/>
      <c r="R328" s="37" t="str">
        <f>IFERROR(IF(VLOOKUP($B328,'PNF Data'!$B$2:$AO$3962,13,FALSE)=0,"TBC",VLOOKUP($B328,'PNF Data'!$B$2:$AO$3962,13,FALSE)),"")</f>
        <v>UK Power Networks (Operations) Ltd</v>
      </c>
      <c r="S328" s="57" t="str">
        <f>IFERROR(IF(VLOOKUP($B328,'PNF Data'!$B$2:$AO$3962,14,FALSE)=0,"TBC",VLOOKUP($B328,'PNF Data'!$B$2:$AO$3962,14,FALSE)),"")</f>
        <v>Large or multi-national enterprise</v>
      </c>
      <c r="T328" s="32">
        <f>IFERROR(IF(VLOOKUP($B328,'PNF Data'!$B$2:$AO$3962,15,FALSE)=0,"TBC",VLOOKUP($B328,'PNF Data'!$B$2:$AO$3962,15,FALSE)),"")</f>
        <v>3870728</v>
      </c>
      <c r="U328" s="37" t="str">
        <f>IFERROR(VLOOKUP($B328,'PNF Data'!$B$2:$AO$3962,5,FALSE),"")</f>
        <v>10. Contract management</v>
      </c>
    </row>
    <row r="329" spans="1:21" ht="72" x14ac:dyDescent="0.2">
      <c r="A329" s="139" t="s">
        <v>92</v>
      </c>
      <c r="B329" s="16">
        <v>21553</v>
      </c>
      <c r="C329" s="16" t="str">
        <f>_xlfn.XLOOKUP(B329,'PNF Data'!$B:$B,'PNF Data'!T:T,"",0,1)</f>
        <v>Planning and regulatory services</v>
      </c>
      <c r="D329" s="38" t="str">
        <f>_xlfn.IFNA(VLOOKUP(C329,Key!B$3:E$25,4,FALSE),"")</f>
        <v>Development and city services</v>
      </c>
      <c r="E329" s="16" t="str">
        <f>IFERROR(VLOOKUP($B329,'PNF Data'!$B$2:$AO$3962,3,FALSE),"")</f>
        <v>Hellesdon GI</v>
      </c>
      <c r="F329" s="16" t="str">
        <f>IFERROR(VLOOKUP($B329,'PNF Data'!$B$2:$AO$3962,16,FALSE),"")</f>
        <v>Buildings and works</v>
      </c>
      <c r="G329" s="16" t="str">
        <f>IFERROR(VLOOKUP($B329,'PNF Data'!$B$2:$AO$3962,34,FALSE),"")</f>
        <v>Construction and demolition. (Including design  and related professional services)</v>
      </c>
      <c r="H329" s="16" t="str">
        <f>IFERROR(IF(VLOOKUP($B329,'PNF Data'!$B$2:$AO$3962,6,FALSE)=0,"TBC",VLOOKUP($B329,'PNF Data'!$B$2:$AO$3962,6,FALSE)),"")</f>
        <v>TBC</v>
      </c>
      <c r="I329" s="26">
        <f>IFERROR(VLOOKUP($B329,'PNF Data'!$B$2:$AO$3962,7,FALSE),"")</f>
        <v>120000</v>
      </c>
      <c r="J329" s="27" t="str">
        <f t="shared" si="44"/>
        <v>TBC</v>
      </c>
      <c r="K329" s="93">
        <v>0</v>
      </c>
      <c r="L329" s="93" t="str">
        <f t="shared" si="45"/>
        <v>TBC</v>
      </c>
      <c r="M329" s="93" t="str">
        <f t="shared" si="46"/>
        <v>TBC</v>
      </c>
      <c r="N329" s="11">
        <f>IFERROR(VLOOKUP($B329,'PNF Data'!$B$2:$AO$3962,10,FALSE),"")</f>
        <v>45823</v>
      </c>
      <c r="O329" s="93" t="s">
        <v>57</v>
      </c>
      <c r="P329" s="11" t="str">
        <f>IF(VLOOKUP($B329,'PNF Data'!$B$2:$AO$3962,11,FALSE)=0,"TBC",VLOOKUP($B329,'PNF Data'!$B$2:$AO$3962,11,FALSE))</f>
        <v>TBC</v>
      </c>
      <c r="Q329" s="16"/>
      <c r="R329" s="37" t="str">
        <f>IFERROR(IF(VLOOKUP($B329,'PNF Data'!$B$2:$AO$3962,13,FALSE)=0,"TBC",VLOOKUP($B329,'PNF Data'!$B$2:$AO$3962,13,FALSE)),"")</f>
        <v>TBC</v>
      </c>
      <c r="S329" s="57" t="str">
        <f>IFERROR(IF(VLOOKUP($B329,'PNF Data'!$B$2:$AO$3962,14,FALSE)=0,"TBC",VLOOKUP($B329,'PNF Data'!$B$2:$AO$3962,14,FALSE)),"")</f>
        <v>TBC</v>
      </c>
      <c r="T329" s="32" t="str">
        <f>IFERROR(IF(VLOOKUP($B329,'PNF Data'!$B$2:$AO$3962,15,FALSE)=0,"TBC",VLOOKUP($B329,'PNF Data'!$B$2:$AO$3962,15,FALSE)),"")</f>
        <v>TBC</v>
      </c>
      <c r="U329" s="37" t="str">
        <f>IFERROR(VLOOKUP($B329,'PNF Data'!$B$2:$AO$3962,5,FALSE),"")</f>
        <v>1. Not started</v>
      </c>
    </row>
    <row r="330" spans="1:21" ht="48" customHeight="1" x14ac:dyDescent="0.2">
      <c r="A330" s="139" t="s">
        <v>30</v>
      </c>
      <c r="B330" s="16">
        <v>21554</v>
      </c>
      <c r="C330" s="16" t="str">
        <f>_xlfn.XLOOKUP(B330,'PNF Data'!$B:$B,'PNF Data'!T:T,"",0,1)</f>
        <v>Customers, IT and digital</v>
      </c>
      <c r="D330" s="38" t="str">
        <f>_xlfn.IFNA(VLOOKUP(C330,Key!B$3:E$25,4,FALSE),"")</f>
        <v>Resources</v>
      </c>
      <c r="E330" s="16" t="str">
        <f>IFERROR(VLOOKUP($B330,'PNF Data'!$B$2:$AO$3962,3,FALSE),"")</f>
        <v>Landscape Software</v>
      </c>
      <c r="F330" s="16" t="str">
        <f>IFERROR(VLOOKUP($B330,'PNF Data'!$B$2:$AO$3962,16,FALSE),"")</f>
        <v>IT and Documents</v>
      </c>
      <c r="G330" s="16" t="str">
        <f>IFERROR(VLOOKUP($B330,'PNF Data'!$B$2:$AO$3962,34,FALSE),"")</f>
        <v>Technology products and services, including CCTV products and maintenance</v>
      </c>
      <c r="H330" s="16" t="str">
        <f>IFERROR(IF(VLOOKUP($B330,'PNF Data'!$B$2:$AO$3962,6,FALSE)=0,"TBC",VLOOKUP($B330,'PNF Data'!$B$2:$AO$3962,6,FALSE)),"")</f>
        <v>Direct award</v>
      </c>
      <c r="I330" s="26">
        <f>IFERROR(VLOOKUP($B330,'PNF Data'!$B$2:$AO$3962,7,FALSE),"")</f>
        <v>10261</v>
      </c>
      <c r="J330" s="27">
        <f t="shared" si="44"/>
        <v>10261</v>
      </c>
      <c r="K330" s="93">
        <v>0</v>
      </c>
      <c r="L330" s="93" t="str">
        <f t="shared" si="45"/>
        <v>N/A</v>
      </c>
      <c r="M330" s="93" t="str">
        <f t="shared" si="46"/>
        <v>a</v>
      </c>
      <c r="N330" s="11">
        <f>IFERROR(VLOOKUP($B330,'PNF Data'!$B$2:$AO$3962,10,FALSE),"")</f>
        <v>45809</v>
      </c>
      <c r="O330" s="93" t="s">
        <v>57</v>
      </c>
      <c r="P330" s="11">
        <f>IF(VLOOKUP($B330,'PNF Data'!$B$2:$AO$3962,11,FALSE)=0,"TBC",VLOOKUP($B330,'PNF Data'!$B$2:$AO$3962,11,FALSE))</f>
        <v>46173</v>
      </c>
      <c r="Q330" s="16"/>
      <c r="R330" s="37" t="str">
        <f>IFERROR(IF(VLOOKUP($B330,'PNF Data'!$B$2:$AO$3962,13,FALSE)=0,"TBC",VLOOKUP($B330,'PNF Data'!$B$2:$AO$3962,13,FALSE)),"")</f>
        <v>Hubexo North UK Ltd</v>
      </c>
      <c r="S330" s="57" t="str">
        <f>IFERROR(IF(VLOOKUP($B330,'PNF Data'!$B$2:$AO$3962,14,FALSE)=0,"TBC",VLOOKUP($B330,'PNF Data'!$B$2:$AO$3962,14,FALSE)),"")</f>
        <v>Small or medium sized enterprise</v>
      </c>
      <c r="T330" s="32">
        <f>IFERROR(IF(VLOOKUP($B330,'PNF Data'!$B$2:$AO$3962,15,FALSE)=0,"TBC",VLOOKUP($B330,'PNF Data'!$B$2:$AO$3962,15,FALSE)),"")</f>
        <v>978271</v>
      </c>
      <c r="U330" s="37" t="str">
        <f>IFERROR(VLOOKUP($B330,'PNF Data'!$B$2:$AO$3962,5,FALSE),"")</f>
        <v>10. Contract management</v>
      </c>
    </row>
    <row r="331" spans="1:21" ht="24" customHeight="1" x14ac:dyDescent="0.2">
      <c r="A331" s="97" t="s">
        <v>30</v>
      </c>
      <c r="B331" s="24">
        <v>21556</v>
      </c>
      <c r="C331" s="16" t="s">
        <v>174</v>
      </c>
      <c r="D331" s="38" t="s">
        <v>88</v>
      </c>
      <c r="E331" s="24" t="str">
        <f>IFERROR(VLOOKUP($B331,'PNF Data'!$B$2:$AO$3962,3,FALSE),"")</f>
        <v xml:space="preserve">water main replacement </v>
      </c>
      <c r="F331" s="24" t="str">
        <f>IFERROR(VLOOKUP($B331,'PNF Data'!$B$2:$AO$3962,16,FALSE),"")</f>
        <v>Buildings and works</v>
      </c>
      <c r="G331" s="24" t="str">
        <f>IFERROR(VLOOKUP($B331,'PNF Data'!$B$2:$AO$3962,34,FALSE),"")</f>
        <v>Building products and maintenance services</v>
      </c>
      <c r="H331" s="24" t="str">
        <f>IFERROR(IF(VLOOKUP($B331,'PNF Data'!$B$2:$AO$3962,6,FALSE)=0,"TBC",VLOOKUP($B331,'PNF Data'!$B$2:$AO$3962,6,FALSE)),"")</f>
        <v>Quote process</v>
      </c>
      <c r="I331" s="26">
        <f>IFERROR(VLOOKUP($B331,'PNF Data'!$B$2:$AO$3962,7,FALSE),"")</f>
        <v>9988</v>
      </c>
      <c r="J331" s="27">
        <f t="shared" si="44"/>
        <v>9988</v>
      </c>
      <c r="K331" s="93">
        <v>0</v>
      </c>
      <c r="L331" s="93" t="str">
        <f t="shared" si="45"/>
        <v>N/A</v>
      </c>
      <c r="M331" s="93" t="str">
        <f t="shared" si="46"/>
        <v>a</v>
      </c>
      <c r="N331" s="61">
        <f>IFERROR(VLOOKUP($B331,'PNF Data'!$B$2:$AO$3962,10,FALSE),"")</f>
        <v>45748</v>
      </c>
      <c r="O331" s="96" t="s">
        <v>57</v>
      </c>
      <c r="P331" s="11">
        <f>IF(VLOOKUP($B331,'PNF Data'!$B$2:$AO$3962,11,FALSE)=0,"TBC",VLOOKUP($B331,'PNF Data'!$B$2:$AO$3962,11,FALSE))</f>
        <v>46112</v>
      </c>
      <c r="Q331" s="24"/>
      <c r="R331" s="40" t="str">
        <f>IFERROR(IF(VLOOKUP($B331,'PNF Data'!$B$2:$AO$3962,13,FALSE)=0,"TBC",VLOOKUP($B331,'PNF Data'!$B$2:$AO$3962,13,FALSE)),"")</f>
        <v xml:space="preserve">utilitise </v>
      </c>
      <c r="S331" s="57" t="str">
        <f>IFERROR(IF(VLOOKUP($B331,'PNF Data'!$B$2:$AO$3962,14,FALSE)=0,"TBC",VLOOKUP($B331,'PNF Data'!$B$2:$AO$3962,14,FALSE)),"")</f>
        <v>Small or medium sized enterprise</v>
      </c>
      <c r="T331" s="32">
        <f>IFERROR(IF(VLOOKUP($B331,'PNF Data'!$B$2:$AO$3962,15,FALSE)=0,"TBC",VLOOKUP($B331,'PNF Data'!$B$2:$AO$3962,15,FALSE)),"")</f>
        <v>7500558</v>
      </c>
      <c r="U331" s="37" t="str">
        <f>IFERROR(VLOOKUP($B331,'PNF Data'!$B$2:$AO$3962,5,FALSE),"")</f>
        <v>10. Contract management</v>
      </c>
    </row>
    <row r="332" spans="1:21" ht="24" customHeight="1" x14ac:dyDescent="0.2">
      <c r="A332" s="114" t="s">
        <v>30</v>
      </c>
      <c r="B332" s="16">
        <v>21559</v>
      </c>
      <c r="C332" s="16" t="str">
        <f>_xlfn.XLOOKUP(B332,'PNF Data'!$B:$B,'PNF Data'!T:T,"",0,1)</f>
        <v>Housing and community safety</v>
      </c>
      <c r="D332" s="38" t="str">
        <f>_xlfn.IFNA(VLOOKUP(C332,Key!B$3:E$25,4,FALSE),"")</f>
        <v>Communities and housing</v>
      </c>
      <c r="E332" s="16" t="str">
        <f>IFERROR(VLOOKUP($B332,'PNF Data'!$B$2:$AO$3962,3,FALSE),"")</f>
        <v>Closomat repairs - specialist contractor</v>
      </c>
      <c r="F332" s="16" t="str">
        <f>IFERROR(VLOOKUP($B332,'PNF Data'!$B$2:$AO$3962,16,FALSE),"")</f>
        <v>Buildings and works</v>
      </c>
      <c r="G332" s="16" t="str">
        <f>IFERROR(VLOOKUP($B332,'PNF Data'!$B$2:$AO$3962,34,FALSE),"")</f>
        <v>Building products and maintenance services</v>
      </c>
      <c r="H332" s="16" t="str">
        <f>IFERROR(IF(VLOOKUP($B332,'PNF Data'!$B$2:$AO$3962,6,FALSE)=0,"TBC",VLOOKUP($B332,'PNF Data'!$B$2:$AO$3962,6,FALSE)),"")</f>
        <v>Direct award</v>
      </c>
      <c r="I332" s="26">
        <f>IFERROR(VLOOKUP($B332,'PNF Data'!$B$2:$AO$3962,7,FALSE),"")</f>
        <v>6000</v>
      </c>
      <c r="J332" s="27">
        <f t="shared" si="44"/>
        <v>6000</v>
      </c>
      <c r="K332" s="93">
        <v>0</v>
      </c>
      <c r="L332" s="93" t="str">
        <f t="shared" si="45"/>
        <v>N/A</v>
      </c>
      <c r="M332" s="93" t="str">
        <f t="shared" si="46"/>
        <v>a</v>
      </c>
      <c r="N332" s="11">
        <f>IFERROR(VLOOKUP($B332,'PNF Data'!$B$2:$AO$3962,10,FALSE),"")</f>
        <v>45789</v>
      </c>
      <c r="O332" s="93" t="s">
        <v>57</v>
      </c>
      <c r="P332" s="11">
        <f>IF(VLOOKUP($B332,'PNF Data'!$B$2:$AO$3962,11,FALSE)=0,"TBC",VLOOKUP($B332,'PNF Data'!$B$2:$AO$3962,11,FALSE))</f>
        <v>46112</v>
      </c>
      <c r="Q332" s="16"/>
      <c r="R332" s="16" t="str">
        <f>IFERROR(IF(VLOOKUP($B332,'PNF Data'!$B$2:$AO$3962,13,FALSE)=0,"TBC",VLOOKUP($B332,'PNF Data'!$B$2:$AO$3962,13,FALSE)),"")</f>
        <v>Closomat Limited</v>
      </c>
      <c r="S332" s="119" t="str">
        <f>IFERROR(IF(VLOOKUP($B332,'PNF Data'!$B$2:$AO$3962,14,FALSE)=0,"TBC",VLOOKUP($B332,'PNF Data'!$B$2:$AO$3962,14,FALSE)),"")</f>
        <v>Small or medium sized enterprise</v>
      </c>
      <c r="T332" s="32">
        <f>IFERROR(IF(VLOOKUP($B332,'PNF Data'!$B$2:$AO$3962,15,FALSE)=0,"TBC",VLOOKUP($B332,'PNF Data'!$B$2:$AO$3962,15,FALSE)),"")</f>
        <v>2489536</v>
      </c>
      <c r="U332" s="37" t="str">
        <f>IFERROR(VLOOKUP($B332,'PNF Data'!$B$2:$AO$3962,5,FALSE),"")</f>
        <v>10. Contract management</v>
      </c>
    </row>
    <row r="333" spans="1:21" ht="24" customHeight="1" x14ac:dyDescent="0.2">
      <c r="A333" s="114" t="s">
        <v>30</v>
      </c>
      <c r="B333" s="16">
        <v>21560</v>
      </c>
      <c r="C333" s="16" t="str">
        <f>_xlfn.XLOOKUP(B333,'PNF Data'!$B:$B,'PNF Data'!T:T,"",0,1)</f>
        <v>Property and economic development</v>
      </c>
      <c r="D333" s="38" t="str">
        <f>_xlfn.IFNA(VLOOKUP(C333,Key!B$3:E$25,4,FALSE),"")</f>
        <v>Development and city services</v>
      </c>
      <c r="E333" s="16" t="str">
        <f>IFERROR(VLOOKUP($B333,'PNF Data'!$B$2:$AO$3962,3,FALSE),"")</f>
        <v>Cost Consultancy for City Hall accessiblity works, RIBA 3 and 4</v>
      </c>
      <c r="F333" s="16" t="str">
        <f>IFERROR(VLOOKUP($B333,'PNF Data'!$B$2:$AO$3962,16,FALSE),"")</f>
        <v>People and Professional Services</v>
      </c>
      <c r="G333" s="16" t="str">
        <f>IFERROR(VLOOKUP($B333,'PNF Data'!$B$2:$AO$3962,34,FALSE),"")</f>
        <v>Consultancy/professional services</v>
      </c>
      <c r="H333" s="16" t="str">
        <f>IFERROR(IF(VLOOKUP($B333,'PNF Data'!$B$2:$AO$3962,6,FALSE)=0,"TBC",VLOOKUP($B333,'PNF Data'!$B$2:$AO$3962,6,FALSE)),"")</f>
        <v>Direct award</v>
      </c>
      <c r="I333" s="26">
        <f>IFERROR(VLOOKUP($B333,'PNF Data'!$B$2:$AO$3962,7,FALSE),"")</f>
        <v>6945</v>
      </c>
      <c r="J333" s="27">
        <f t="shared" si="44"/>
        <v>6945</v>
      </c>
      <c r="K333" s="93">
        <v>0</v>
      </c>
      <c r="L333" s="93" t="str">
        <f t="shared" si="45"/>
        <v>N/A</v>
      </c>
      <c r="M333" s="93" t="str">
        <f t="shared" si="46"/>
        <v>a</v>
      </c>
      <c r="N333" s="11">
        <f>IFERROR(VLOOKUP($B333,'PNF Data'!$B$2:$AO$3962,10,FALSE),"")</f>
        <v>45778</v>
      </c>
      <c r="O333" s="93" t="s">
        <v>57</v>
      </c>
      <c r="P333" s="11">
        <f>IF(VLOOKUP($B333,'PNF Data'!$B$2:$AO$3962,11,FALSE)=0,"TBC",VLOOKUP($B333,'PNF Data'!$B$2:$AO$3962,11,FALSE))</f>
        <v>45989</v>
      </c>
      <c r="Q333" s="16"/>
      <c r="R333" s="16" t="str">
        <f>IFERROR(IF(VLOOKUP($B333,'PNF Data'!$B$2:$AO$3962,13,FALSE)=0,"TBC",VLOOKUP($B333,'PNF Data'!$B$2:$AO$3962,13,FALSE)),"")</f>
        <v>GREYFRIARS COST MANAGEMENT LIMITED</v>
      </c>
      <c r="S333" s="119" t="str">
        <f>IFERROR(IF(VLOOKUP($B333,'PNF Data'!$B$2:$AO$3962,14,FALSE)=0,"TBC",VLOOKUP($B333,'PNF Data'!$B$2:$AO$3962,14,FALSE)),"")</f>
        <v>Small or medium sized enterprise</v>
      </c>
      <c r="T333" s="32">
        <f>IFERROR(IF(VLOOKUP($B333,'PNF Data'!$B$2:$AO$3962,15,FALSE)=0,"TBC",VLOOKUP($B333,'PNF Data'!$B$2:$AO$3962,15,FALSE)),"")</f>
        <v>15843457</v>
      </c>
      <c r="U333" s="37" t="str">
        <f>IFERROR(VLOOKUP($B333,'PNF Data'!$B$2:$AO$3962,5,FALSE),"")</f>
        <v>10. Contract management</v>
      </c>
    </row>
    <row r="334" spans="1:21" ht="48" customHeight="1" x14ac:dyDescent="0.2">
      <c r="A334" s="114" t="s">
        <v>30</v>
      </c>
      <c r="B334" s="16">
        <v>21562</v>
      </c>
      <c r="C334" s="16" t="str">
        <f>_xlfn.XLOOKUP(B334,'PNF Data'!$B:$B,'PNF Data'!T:T,"",0,1)</f>
        <v>Customers, IT and digital</v>
      </c>
      <c r="D334" s="38" t="str">
        <f>_xlfn.IFNA(VLOOKUP(C334,Key!B$3:E$25,4,FALSE),"")</f>
        <v>Resources</v>
      </c>
      <c r="E334" s="16" t="str">
        <f>IFERROR(VLOOKUP($B334,'PNF Data'!$B$2:$AO$3962,3,FALSE),"")</f>
        <v xml:space="preserve">IT Infrastructure Hardware Support Cover - Server and Storage </v>
      </c>
      <c r="F334" s="16" t="str">
        <f>IFERROR(VLOOKUP($B334,'PNF Data'!$B$2:$AO$3962,16,FALSE),"")</f>
        <v>IT and Documents</v>
      </c>
      <c r="G334" s="16" t="str">
        <f>IFERROR(VLOOKUP($B334,'PNF Data'!$B$2:$AO$3962,34,FALSE),"")</f>
        <v>Technology products and services, including CCTV products and maintenance</v>
      </c>
      <c r="H334" s="16" t="str">
        <f>IFERROR(IF(VLOOKUP($B334,'PNF Data'!$B$2:$AO$3962,6,FALSE)=0,"TBC",VLOOKUP($B334,'PNF Data'!$B$2:$AO$3962,6,FALSE)),"")</f>
        <v>Quote process</v>
      </c>
      <c r="I334" s="26">
        <f>IFERROR(VLOOKUP($B334,'PNF Data'!$B$2:$AO$3962,7,FALSE),"")</f>
        <v>13427</v>
      </c>
      <c r="J334" s="27">
        <f t="shared" si="44"/>
        <v>13427</v>
      </c>
      <c r="K334" s="93">
        <v>0</v>
      </c>
      <c r="L334" s="93" t="str">
        <f t="shared" si="45"/>
        <v>N/A</v>
      </c>
      <c r="M334" s="93" t="str">
        <f t="shared" si="46"/>
        <v>a</v>
      </c>
      <c r="N334" s="11">
        <f>IFERROR(VLOOKUP($B334,'PNF Data'!$B$2:$AO$3962,10,FALSE),"")</f>
        <v>45792</v>
      </c>
      <c r="O334" s="93" t="s">
        <v>57</v>
      </c>
      <c r="P334" s="11">
        <f>IF(VLOOKUP($B334,'PNF Data'!$B$2:$AO$3962,11,FALSE)=0,"TBC",VLOOKUP($B334,'PNF Data'!$B$2:$AO$3962,11,FALSE))</f>
        <v>46157</v>
      </c>
      <c r="Q334" s="16"/>
      <c r="R334" s="16" t="str">
        <f>IFERROR(IF(VLOOKUP($B334,'PNF Data'!$B$2:$AO$3962,13,FALSE)=0,"TBC",VLOOKUP($B334,'PNF Data'!$B$2:$AO$3962,13,FALSE)),"")</f>
        <v>PHOENIX SOFTWARE LIMITED</v>
      </c>
      <c r="S334" s="119" t="str">
        <f>IFERROR(IF(VLOOKUP($B334,'PNF Data'!$B$2:$AO$3962,14,FALSE)=0,"TBC",VLOOKUP($B334,'PNF Data'!$B$2:$AO$3962,14,FALSE)),"")</f>
        <v>Small or medium sized enterprise</v>
      </c>
      <c r="T334" s="32">
        <f>IFERROR(IF(VLOOKUP($B334,'PNF Data'!$B$2:$AO$3962,15,FALSE)=0,"TBC",VLOOKUP($B334,'PNF Data'!$B$2:$AO$3962,15,FALSE)),"")</f>
        <v>2548628</v>
      </c>
      <c r="U334" s="37" t="str">
        <f>IFERROR(VLOOKUP($B334,'PNF Data'!$B$2:$AO$3962,5,FALSE),"")</f>
        <v>10. Contract management</v>
      </c>
    </row>
    <row r="335" spans="1:21" ht="72" x14ac:dyDescent="0.2">
      <c r="A335" s="114" t="s">
        <v>30</v>
      </c>
      <c r="B335" s="16">
        <v>21563</v>
      </c>
      <c r="C335" s="16" t="str">
        <f>_xlfn.XLOOKUP(B335,'PNF Data'!$B:$B,'PNF Data'!T:T,"",0,1)</f>
        <v>Property and economic development</v>
      </c>
      <c r="D335" s="38" t="str">
        <f>_xlfn.IFNA(VLOOKUP(C335,Key!B$3:E$25,4,FALSE),"")</f>
        <v>Development and city services</v>
      </c>
      <c r="E335" s="16" t="str">
        <f>IFERROR(VLOOKUP($B335,'PNF Data'!$B$2:$AO$3962,3,FALSE),"")</f>
        <v>Design work relating to Norwich Livestock Market</v>
      </c>
      <c r="F335" s="16" t="str">
        <f>IFERROR(VLOOKUP($B335,'PNF Data'!$B$2:$AO$3962,16,FALSE),"")</f>
        <v>Buildings and works</v>
      </c>
      <c r="G335" s="16" t="str">
        <f>IFERROR(VLOOKUP($B335,'PNF Data'!$B$2:$AO$3962,34,FALSE),"")</f>
        <v>Construction and demolition. (Including design  and related professional services)</v>
      </c>
      <c r="H335" s="16" t="str">
        <f>IFERROR(IF(VLOOKUP($B335,'PNF Data'!$B$2:$AO$3962,6,FALSE)=0,"TBC",VLOOKUP($B335,'PNF Data'!$B$2:$AO$3962,6,FALSE)),"")</f>
        <v>Direct award</v>
      </c>
      <c r="I335" s="26">
        <f>IFERROR(VLOOKUP($B335,'PNF Data'!$B$2:$AO$3962,7,FALSE),"")</f>
        <v>18400</v>
      </c>
      <c r="J335" s="27">
        <f t="shared" si="44"/>
        <v>18400</v>
      </c>
      <c r="K335" s="93">
        <v>0</v>
      </c>
      <c r="L335" s="93" t="str">
        <f t="shared" si="45"/>
        <v>N/A</v>
      </c>
      <c r="M335" s="93" t="str">
        <f t="shared" si="46"/>
        <v>a</v>
      </c>
      <c r="N335" s="11">
        <f>IFERROR(VLOOKUP($B335,'PNF Data'!$B$2:$AO$3962,10,FALSE),"")</f>
        <v>45791</v>
      </c>
      <c r="O335" s="93" t="s">
        <v>57</v>
      </c>
      <c r="P335" s="11">
        <f>IF(VLOOKUP($B335,'PNF Data'!$B$2:$AO$3962,11,FALSE)=0,"TBC",VLOOKUP($B335,'PNF Data'!$B$2:$AO$3962,11,FALSE))</f>
        <v>46112</v>
      </c>
      <c r="Q335" s="16"/>
      <c r="R335" s="16" t="str">
        <f>IFERROR(IF(VLOOKUP($B335,'PNF Data'!$B$2:$AO$3962,13,FALSE)=0,"TBC",VLOOKUP($B335,'PNF Data'!$B$2:$AO$3962,13,FALSE)),"")</f>
        <v>Redhead Architects Ltd</v>
      </c>
      <c r="S335" s="119" t="str">
        <f>IFERROR(IF(VLOOKUP($B335,'PNF Data'!$B$2:$AO$3962,14,FALSE)=0,"TBC",VLOOKUP($B335,'PNF Data'!$B$2:$AO$3962,14,FALSE)),"")</f>
        <v>Small or medium sized enterprise</v>
      </c>
      <c r="T335" s="32">
        <f>IFERROR(IF(VLOOKUP($B335,'PNF Data'!$B$2:$AO$3962,15,FALSE)=0,"TBC",VLOOKUP($B335,'PNF Data'!$B$2:$AO$3962,15,FALSE)),"")</f>
        <v>12246730</v>
      </c>
      <c r="U335" s="37" t="str">
        <f>IFERROR(VLOOKUP($B335,'PNF Data'!$B$2:$AO$3962,5,FALSE),"")</f>
        <v>10. Contract management</v>
      </c>
    </row>
    <row r="336" spans="1:21" ht="48" customHeight="1" x14ac:dyDescent="0.2">
      <c r="A336" s="114" t="s">
        <v>92</v>
      </c>
      <c r="B336" s="16">
        <v>21564</v>
      </c>
      <c r="C336" s="16" t="str">
        <f>_xlfn.XLOOKUP(B336,'PNF Data'!$B:$B,'PNF Data'!T:T,"",0,1)</f>
        <v>Property and economic development</v>
      </c>
      <c r="D336" s="38" t="str">
        <f>_xlfn.IFNA(VLOOKUP(C336,Key!B$3:E$25,4,FALSE),"")</f>
        <v>Development and city services</v>
      </c>
      <c r="E336" s="16" t="str">
        <f>IFERROR(VLOOKUP($B336,'PNF Data'!$B$2:$AO$3962,3,FALSE),"")</f>
        <v>Pre-construction coordination of disconnections and diversions of utilities at Anglia Square (extended scope)</v>
      </c>
      <c r="F336" s="16" t="str">
        <f>IFERROR(VLOOKUP($B336,'PNF Data'!$B$2:$AO$3962,16,FALSE),"")</f>
        <v>People and Professional Services</v>
      </c>
      <c r="G336" s="16" t="str">
        <f>IFERROR(VLOOKUP($B336,'PNF Data'!$B$2:$AO$3962,34,FALSE),"")</f>
        <v>Consultancy/professional services</v>
      </c>
      <c r="H336" s="16" t="str">
        <f>IFERROR(IF(VLOOKUP($B336,'PNF Data'!$B$2:$AO$3962,6,FALSE)=0,"TBC",VLOOKUP($B336,'PNF Data'!$B$2:$AO$3962,6,FALSE)),"")</f>
        <v>TBC</v>
      </c>
      <c r="I336" s="26">
        <f>IFERROR(VLOOKUP($B336,'PNF Data'!$B$2:$AO$3962,7,FALSE),"")</f>
        <v>169400</v>
      </c>
      <c r="J336" s="27" t="str">
        <f t="shared" si="44"/>
        <v>TBC</v>
      </c>
      <c r="K336" s="93">
        <v>0</v>
      </c>
      <c r="L336" s="93" t="str">
        <f t="shared" si="45"/>
        <v>TBC</v>
      </c>
      <c r="M336" s="93" t="str">
        <f t="shared" si="46"/>
        <v>TBC</v>
      </c>
      <c r="N336" s="11">
        <f>IFERROR(VLOOKUP($B336,'PNF Data'!$B$2:$AO$3962,10,FALSE),"")</f>
        <v>45802</v>
      </c>
      <c r="O336" s="93" t="s">
        <v>57</v>
      </c>
      <c r="P336" s="11" t="str">
        <f>IF(VLOOKUP($B336,'PNF Data'!$B$2:$AO$3962,11,FALSE)=0,"TBC",VLOOKUP($B336,'PNF Data'!$B$2:$AO$3962,11,FALSE))</f>
        <v>TBC</v>
      </c>
      <c r="Q336" s="16"/>
      <c r="R336" s="16" t="str">
        <f>IFERROR(IF(VLOOKUP($B336,'PNF Data'!$B$2:$AO$3962,13,FALSE)=0,"TBC",VLOOKUP($B336,'PNF Data'!$B$2:$AO$3962,13,FALSE)),"")</f>
        <v>TBC</v>
      </c>
      <c r="S336" s="119" t="str">
        <f>IFERROR(IF(VLOOKUP($B336,'PNF Data'!$B$2:$AO$3962,14,FALSE)=0,"TBC",VLOOKUP($B336,'PNF Data'!$B$2:$AO$3962,14,FALSE)),"")</f>
        <v>TBC</v>
      </c>
      <c r="T336" s="32" t="str">
        <f>IFERROR(IF(VLOOKUP($B336,'PNF Data'!$B$2:$AO$3962,15,FALSE)=0,"TBC",VLOOKUP($B336,'PNF Data'!$B$2:$AO$3962,15,FALSE)),"")</f>
        <v>TBC</v>
      </c>
      <c r="U336" s="37" t="str">
        <f>IFERROR(VLOOKUP($B336,'PNF Data'!$B$2:$AO$3962,5,FALSE),"")</f>
        <v>1. Not started</v>
      </c>
    </row>
    <row r="337" spans="1:21" ht="24" customHeight="1" x14ac:dyDescent="0.2">
      <c r="A337" s="114" t="s">
        <v>30</v>
      </c>
      <c r="B337" s="16">
        <v>21565</v>
      </c>
      <c r="C337" s="16" t="str">
        <f>_xlfn.XLOOKUP(B337,'PNF Data'!$B:$B,'PNF Data'!T:T,"",0,1)</f>
        <v>Planning and regulatory services</v>
      </c>
      <c r="D337" s="38" t="str">
        <f>_xlfn.IFNA(VLOOKUP(C337,Key!B$3:E$25,4,FALSE),"")</f>
        <v>Development and city services</v>
      </c>
      <c r="E337" s="16" t="str">
        <f>IFERROR(VLOOKUP($B337,'PNF Data'!$B$2:$AO$3962,3,FALSE),"")</f>
        <v>Temporary Food Safety Officer: JG-B (May-Jul 2025)</v>
      </c>
      <c r="F337" s="16" t="str">
        <f>IFERROR(VLOOKUP($B337,'PNF Data'!$B$2:$AO$3962,16,FALSE),"")</f>
        <v>People and Professional Services</v>
      </c>
      <c r="G337" s="16" t="str">
        <f>IFERROR(VLOOKUP($B337,'PNF Data'!$B$2:$AO$3962,34,FALSE),"")</f>
        <v>Consultancy/professional services</v>
      </c>
      <c r="H337" s="16" t="str">
        <f>IFERROR(IF(VLOOKUP($B337,'PNF Data'!$B$2:$AO$3962,6,FALSE)=0,"TBC",VLOOKUP($B337,'PNF Data'!$B$2:$AO$3962,6,FALSE)),"")</f>
        <v>Direct award</v>
      </c>
      <c r="I337" s="26">
        <f>IFERROR(VLOOKUP($B337,'PNF Data'!$B$2:$AO$3962,7,FALSE),"")</f>
        <v>17000</v>
      </c>
      <c r="J337" s="27">
        <f t="shared" si="44"/>
        <v>17000</v>
      </c>
      <c r="K337" s="93">
        <v>0</v>
      </c>
      <c r="L337" s="93" t="str">
        <f t="shared" si="45"/>
        <v>N/A</v>
      </c>
      <c r="M337" s="93" t="str">
        <f t="shared" si="46"/>
        <v>a</v>
      </c>
      <c r="N337" s="11">
        <f>IFERROR(VLOOKUP($B337,'PNF Data'!$B$2:$AO$3962,10,FALSE),"")</f>
        <v>45778</v>
      </c>
      <c r="O337" s="93" t="s">
        <v>57</v>
      </c>
      <c r="P337" s="11">
        <f>IF(VLOOKUP($B337,'PNF Data'!$B$2:$AO$3962,11,FALSE)=0,"TBC",VLOOKUP($B337,'PNF Data'!$B$2:$AO$3962,11,FALSE))</f>
        <v>45869</v>
      </c>
      <c r="Q337" s="16"/>
      <c r="R337" s="16" t="str">
        <f>IFERROR(IF(VLOOKUP($B337,'PNF Data'!$B$2:$AO$3962,13,FALSE)=0,"TBC",VLOOKUP($B337,'PNF Data'!$B$2:$AO$3962,13,FALSE)),"")</f>
        <v>Oyster Partnership</v>
      </c>
      <c r="S337" s="119" t="str">
        <f>IFERROR(IF(VLOOKUP($B337,'PNF Data'!$B$2:$AO$3962,14,FALSE)=0,"TBC",VLOOKUP($B337,'PNF Data'!$B$2:$AO$3962,14,FALSE)),"")</f>
        <v>Small or medium sized enterprise</v>
      </c>
      <c r="T337" s="32">
        <f>IFERROR(IF(VLOOKUP($B337,'PNF Data'!$B$2:$AO$3962,15,FALSE)=0,"TBC",VLOOKUP($B337,'PNF Data'!$B$2:$AO$3962,15,FALSE)),"")</f>
        <v>5020374</v>
      </c>
      <c r="U337" s="37" t="str">
        <f>IFERROR(VLOOKUP($B337,'PNF Data'!$B$2:$AO$3962,5,FALSE),"")</f>
        <v>10. Contract management</v>
      </c>
    </row>
    <row r="338" spans="1:21" ht="36" customHeight="1" x14ac:dyDescent="0.2">
      <c r="A338" s="114" t="s">
        <v>30</v>
      </c>
      <c r="B338" s="16">
        <v>21566</v>
      </c>
      <c r="C338" s="16" t="str">
        <f>_xlfn.XLOOKUP(B338,'PNF Data'!$B:$B,'PNF Data'!T:T,"",0,1)</f>
        <v>Planning and regulatory services</v>
      </c>
      <c r="D338" s="38" t="str">
        <f>_xlfn.IFNA(VLOOKUP(C338,Key!B$3:E$25,4,FALSE),"")</f>
        <v>Development and city services</v>
      </c>
      <c r="E338" s="16" t="str">
        <f>IFERROR(VLOOKUP($B338,'PNF Data'!$B$2:$AO$3962,3,FALSE),"")</f>
        <v>Greater Norwich Growth Board: Norwich City Council Contribution 2025/26</v>
      </c>
      <c r="F338" s="16" t="str">
        <f>IFERROR(VLOOKUP($B338,'PNF Data'!$B$2:$AO$3962,16,FALSE),"")</f>
        <v>People and Professional Services</v>
      </c>
      <c r="G338" s="16" t="str">
        <f>IFERROR(VLOOKUP($B338,'PNF Data'!$B$2:$AO$3962,34,FALSE),"")</f>
        <v>Consultancy/professional services</v>
      </c>
      <c r="H338" s="16" t="str">
        <f>IFERROR(IF(VLOOKUP($B338,'PNF Data'!$B$2:$AO$3962,6,FALSE)=0,"TBC",VLOOKUP($B338,'PNF Data'!$B$2:$AO$3962,6,FALSE)),"")</f>
        <v>Direct award</v>
      </c>
      <c r="I338" s="26">
        <f>IFERROR(VLOOKUP($B338,'PNF Data'!$B$2:$AO$3962,7,FALSE),"")</f>
        <v>44000</v>
      </c>
      <c r="J338" s="27">
        <f t="shared" si="44"/>
        <v>44000</v>
      </c>
      <c r="K338" s="93">
        <v>0</v>
      </c>
      <c r="L338" s="93" t="str">
        <f t="shared" si="45"/>
        <v>N/A</v>
      </c>
      <c r="M338" s="93" t="str">
        <f t="shared" si="46"/>
        <v>a</v>
      </c>
      <c r="N338" s="11">
        <f>IFERROR(VLOOKUP($B338,'PNF Data'!$B$2:$AO$3962,10,FALSE),"")</f>
        <v>45748</v>
      </c>
      <c r="O338" s="93" t="s">
        <v>57</v>
      </c>
      <c r="P338" s="11">
        <f>IF(VLOOKUP($B338,'PNF Data'!$B$2:$AO$3962,11,FALSE)=0,"TBC",VLOOKUP($B338,'PNF Data'!$B$2:$AO$3962,11,FALSE))</f>
        <v>46112</v>
      </c>
      <c r="Q338" s="16"/>
      <c r="R338" s="16" t="str">
        <f>IFERROR(IF(VLOOKUP($B338,'PNF Data'!$B$2:$AO$3962,13,FALSE)=0,"TBC",VLOOKUP($B338,'PNF Data'!$B$2:$AO$3962,13,FALSE)),"")</f>
        <v>Norfolk County Council</v>
      </c>
      <c r="S338" s="119" t="str">
        <f>IFERROR(IF(VLOOKUP($B338,'PNF Data'!$B$2:$AO$3962,14,FALSE)=0,"TBC",VLOOKUP($B338,'PNF Data'!$B$2:$AO$3962,14,FALSE)),"")</f>
        <v>Small or medium sized enterprise</v>
      </c>
      <c r="T338" s="32" t="str">
        <f>IFERROR(IF(VLOOKUP($B338,'PNF Data'!$B$2:$AO$3962,15,FALSE)=0,"TBC",VLOOKUP($B338,'PNF Data'!$B$2:$AO$3962,15,FALSE)),"")</f>
        <v>N/A</v>
      </c>
      <c r="U338" s="37" t="str">
        <f>IFERROR(VLOOKUP($B338,'PNF Data'!$B$2:$AO$3962,5,FALSE),"")</f>
        <v>10. Contract management</v>
      </c>
    </row>
    <row r="339" spans="1:21" ht="36" customHeight="1" x14ac:dyDescent="0.2">
      <c r="A339" s="114" t="s">
        <v>30</v>
      </c>
      <c r="B339" s="16">
        <v>21568</v>
      </c>
      <c r="C339" s="16" t="str">
        <f>_xlfn.XLOOKUP(B339,'PNF Data'!$B:$B,'PNF Data'!T:T,"",0,1)</f>
        <v>Planning and regulatory services</v>
      </c>
      <c r="D339" s="38" t="str">
        <f>_xlfn.IFNA(VLOOKUP(C339,Key!B$3:E$25,4,FALSE),"")</f>
        <v>Development and city services</v>
      </c>
      <c r="E339" s="16" t="str">
        <f>IFERROR(VLOOKUP($B339,'PNF Data'!$B$2:$AO$3962,3,FALSE),"")</f>
        <v>2025/26 Annual Order - Provision of Non-Fee Earning Building Control Services</v>
      </c>
      <c r="F339" s="16" t="str">
        <f>IFERROR(VLOOKUP($B339,'PNF Data'!$B$2:$AO$3962,16,FALSE),"")</f>
        <v>People and Professional Services</v>
      </c>
      <c r="G339" s="16" t="str">
        <f>IFERROR(VLOOKUP($B339,'PNF Data'!$B$2:$AO$3962,34,FALSE),"")</f>
        <v>Consultancy/professional services</v>
      </c>
      <c r="H339" s="16" t="str">
        <f>IFERROR(IF(VLOOKUP($B339,'PNF Data'!$B$2:$AO$3962,6,FALSE)=0,"TBC",VLOOKUP($B339,'PNF Data'!$B$2:$AO$3962,6,FALSE)),"")</f>
        <v>Direct award</v>
      </c>
      <c r="I339" s="26">
        <f>IFERROR(VLOOKUP($B339,'PNF Data'!$B$2:$AO$3962,7,FALSE),"")</f>
        <v>72000</v>
      </c>
      <c r="J339" s="27">
        <f t="shared" si="44"/>
        <v>72000</v>
      </c>
      <c r="K339" s="93">
        <v>0</v>
      </c>
      <c r="L339" s="93" t="str">
        <f t="shared" si="45"/>
        <v>N/A</v>
      </c>
      <c r="M339" s="93" t="str">
        <f t="shared" si="46"/>
        <v>a</v>
      </c>
      <c r="N339" s="11">
        <f>IFERROR(VLOOKUP($B339,'PNF Data'!$B$2:$AO$3962,10,FALSE),"")</f>
        <v>45748</v>
      </c>
      <c r="O339" s="93" t="s">
        <v>57</v>
      </c>
      <c r="P339" s="11">
        <f>IF(VLOOKUP($B339,'PNF Data'!$B$2:$AO$3962,11,FALSE)=0,"TBC",VLOOKUP($B339,'PNF Data'!$B$2:$AO$3962,11,FALSE))</f>
        <v>46112</v>
      </c>
      <c r="Q339" s="16"/>
      <c r="R339" s="16" t="str">
        <f>IFERROR(IF(VLOOKUP($B339,'PNF Data'!$B$2:$AO$3962,13,FALSE)=0,"TBC",VLOOKUP($B339,'PNF Data'!$B$2:$AO$3962,13,FALSE)),"")</f>
        <v>CNC Building Services Ltd</v>
      </c>
      <c r="S339" s="119" t="str">
        <f>IFERROR(IF(VLOOKUP($B339,'PNF Data'!$B$2:$AO$3962,14,FALSE)=0,"TBC",VLOOKUP($B339,'PNF Data'!$B$2:$AO$3962,14,FALSE)),"")</f>
        <v>Small or medium sized enterprise</v>
      </c>
      <c r="T339" s="32">
        <f>IFERROR(IF(VLOOKUP($B339,'PNF Data'!$B$2:$AO$3962,15,FALSE)=0,"TBC",VLOOKUP($B339,'PNF Data'!$B$2:$AO$3962,15,FALSE)),"")</f>
        <v>4024527</v>
      </c>
      <c r="U339" s="37" t="str">
        <f>IFERROR(VLOOKUP($B339,'PNF Data'!$B$2:$AO$3962,5,FALSE),"")</f>
        <v>10. Contract management</v>
      </c>
    </row>
    <row r="340" spans="1:21" ht="24" customHeight="1" x14ac:dyDescent="0.2">
      <c r="A340" s="114" t="s">
        <v>92</v>
      </c>
      <c r="B340" s="16">
        <v>21569</v>
      </c>
      <c r="C340" s="16" t="str">
        <f>_xlfn.XLOOKUP(B340,'PNF Data'!$B:$B,'PNF Data'!T:T,"",0,1)</f>
        <v>Property and economic development</v>
      </c>
      <c r="D340" s="38" t="str">
        <f>_xlfn.IFNA(VLOOKUP(C340,Key!B$3:E$25,4,FALSE),"")</f>
        <v>Development and city services</v>
      </c>
      <c r="E340" s="16" t="str">
        <f>IFERROR(VLOOKUP($B340,'PNF Data'!$B$2:$AO$3962,3,FALSE),"")</f>
        <v>Building Condition Surveys and Energy Reporting</v>
      </c>
      <c r="F340" s="16" t="str">
        <f>IFERROR(VLOOKUP($B340,'PNF Data'!$B$2:$AO$3962,16,FALSE),"")</f>
        <v>People and Professional Services</v>
      </c>
      <c r="G340" s="16" t="str">
        <f>IFERROR(VLOOKUP($B340,'PNF Data'!$B$2:$AO$3962,34,FALSE),"")</f>
        <v>Consultancy/professional services</v>
      </c>
      <c r="H340" s="16" t="str">
        <f>IFERROR(IF(VLOOKUP($B340,'PNF Data'!$B$2:$AO$3962,6,FALSE)=0,"TBC",VLOOKUP($B340,'PNF Data'!$B$2:$AO$3962,6,FALSE)),"")</f>
        <v>TBC</v>
      </c>
      <c r="I340" s="26">
        <f>IFERROR(VLOOKUP($B340,'PNF Data'!$B$2:$AO$3962,7,FALSE),"")</f>
        <v>100000</v>
      </c>
      <c r="J340" s="27" t="str">
        <f t="shared" si="44"/>
        <v>TBC</v>
      </c>
      <c r="K340" s="93">
        <v>0</v>
      </c>
      <c r="L340" s="93" t="str">
        <f t="shared" si="45"/>
        <v>TBC</v>
      </c>
      <c r="M340" s="93" t="str">
        <f t="shared" si="46"/>
        <v>TBC</v>
      </c>
      <c r="N340" s="11">
        <f>IFERROR(VLOOKUP($B340,'PNF Data'!$B$2:$AO$3962,10,FALSE),"")</f>
        <v>45810</v>
      </c>
      <c r="O340" s="93" t="s">
        <v>57</v>
      </c>
      <c r="P340" s="11" t="str">
        <f>IF(VLOOKUP($B340,'PNF Data'!$B$2:$AO$3962,11,FALSE)=0,"TBC",VLOOKUP($B340,'PNF Data'!$B$2:$AO$3962,11,FALSE))</f>
        <v>TBC</v>
      </c>
      <c r="Q340" s="16"/>
      <c r="R340" s="16" t="str">
        <f>IFERROR(IF(VLOOKUP($B340,'PNF Data'!$B$2:$AO$3962,13,FALSE)=0,"TBC",VLOOKUP($B340,'PNF Data'!$B$2:$AO$3962,13,FALSE)),"")</f>
        <v>TBC</v>
      </c>
      <c r="S340" s="119" t="str">
        <f>IFERROR(IF(VLOOKUP($B340,'PNF Data'!$B$2:$AO$3962,14,FALSE)=0,"TBC",VLOOKUP($B340,'PNF Data'!$B$2:$AO$3962,14,FALSE)),"")</f>
        <v>TBC</v>
      </c>
      <c r="T340" s="32" t="str">
        <f>IFERROR(IF(VLOOKUP($B340,'PNF Data'!$B$2:$AO$3962,15,FALSE)=0,"TBC",VLOOKUP($B340,'PNF Data'!$B$2:$AO$3962,15,FALSE)),"")</f>
        <v>TBC</v>
      </c>
      <c r="U340" s="37" t="str">
        <f>IFERROR(VLOOKUP($B340,'PNF Data'!$B$2:$AO$3962,5,FALSE),"")</f>
        <v>1. Not started</v>
      </c>
    </row>
    <row r="341" spans="1:21" ht="36" x14ac:dyDescent="0.2">
      <c r="A341" s="114" t="s">
        <v>30</v>
      </c>
      <c r="B341" s="16">
        <v>21570.1</v>
      </c>
      <c r="C341" s="16" t="str">
        <f>_xlfn.XLOOKUP(B341,'PNF Data'!$B:$B,'PNF Data'!T:T,"",0,1)</f>
        <v>Strategy, engagement and culture</v>
      </c>
      <c r="D341" s="38" t="str">
        <f>_xlfn.IFNA(VLOOKUP(C341,Key!B$3:E$25,4,FALSE),"")</f>
        <v>Communities and housing</v>
      </c>
      <c r="E341" s="16" t="str">
        <f>IFERROR(VLOOKUP($B341,'PNF Data'!$B$2:$AO$3962,3,FALSE),"")</f>
        <v>CO2 Analysis of Council Procurement Emissions</v>
      </c>
      <c r="F341" s="16" t="str">
        <f>IFERROR(VLOOKUP($B341,'PNF Data'!$B$2:$AO$3962,16,FALSE),"")</f>
        <v>People and Professional Services</v>
      </c>
      <c r="G341" s="16" t="str">
        <f>IFERROR(VLOOKUP($B341,'PNF Data'!$B$2:$AO$3962,34,FALSE),"")</f>
        <v>Consultancy/professional services</v>
      </c>
      <c r="H341" s="16" t="str">
        <f>IFERROR(IF(VLOOKUP($B341,'PNF Data'!$B$2:$AO$3962,6,FALSE)=0,"TBC",VLOOKUP($B341,'PNF Data'!$B$2:$AO$3962,6,FALSE)),"")</f>
        <v>Direct award</v>
      </c>
      <c r="I341" s="26">
        <f>IFERROR(VLOOKUP($B341,'PNF Data'!$B$2:$AO$3962,7,FALSE),"")</f>
        <v>9995</v>
      </c>
      <c r="J341" s="27">
        <f t="shared" si="44"/>
        <v>9995</v>
      </c>
      <c r="K341" s="93">
        <v>0</v>
      </c>
      <c r="L341" s="93" t="str">
        <f t="shared" si="45"/>
        <v>N/A</v>
      </c>
      <c r="M341" s="93" t="str">
        <f t="shared" si="46"/>
        <v>a</v>
      </c>
      <c r="N341" s="11">
        <f>IFERROR(VLOOKUP($B341,'PNF Data'!$B$2:$AO$3962,10,FALSE),"")</f>
        <v>45796</v>
      </c>
      <c r="O341" s="93" t="s">
        <v>57</v>
      </c>
      <c r="P341" s="11">
        <f>IF(VLOOKUP($B341,'PNF Data'!$B$2:$AO$3962,11,FALSE)=0,"TBC",VLOOKUP($B341,'PNF Data'!$B$2:$AO$3962,11,FALSE))</f>
        <v>46112</v>
      </c>
      <c r="Q341" s="16"/>
      <c r="R341" s="16" t="str">
        <f>IFERROR(IF(VLOOKUP($B341,'PNF Data'!$B$2:$AO$3962,13,FALSE)=0,"TBC",VLOOKUP($B341,'PNF Data'!$B$2:$AO$3962,13,FALSE)),"")</f>
        <v>Software Ltd T/A CO2 Analysis</v>
      </c>
      <c r="S341" s="119" t="str">
        <f>IFERROR(IF(VLOOKUP($B341,'PNF Data'!$B$2:$AO$3962,14,FALSE)=0,"TBC",VLOOKUP($B341,'PNF Data'!$B$2:$AO$3962,14,FALSE)),"")</f>
        <v>Small or medium sized enterprise</v>
      </c>
      <c r="T341" s="32" t="str">
        <f>IFERROR(IF(VLOOKUP($B341,'PNF Data'!$B$2:$AO$3962,15,FALSE)=0,"TBC",VLOOKUP($B341,'PNF Data'!$B$2:$AO$3962,15,FALSE)),"")</f>
        <v>SC144127</v>
      </c>
      <c r="U341" s="37" t="str">
        <f>IFERROR(VLOOKUP($B341,'PNF Data'!$B$2:$AO$3962,5,FALSE),"")</f>
        <v>10. Contract management</v>
      </c>
    </row>
    <row r="342" spans="1:21" s="124" customFormat="1" ht="60" x14ac:dyDescent="0.2">
      <c r="A342" s="140" t="s">
        <v>92</v>
      </c>
      <c r="B342" s="120">
        <v>21572</v>
      </c>
      <c r="C342" s="120" t="str">
        <f>_xlfn.XLOOKUP(B342,'PNF Data'!$B:$B,'PNF Data'!T:T,"",0,1)</f>
        <v>Housing and community safety</v>
      </c>
      <c r="D342" s="121" t="str">
        <f>_xlfn.IFNA(VLOOKUP(C342,Key!B$3:E$25,4,FALSE),"")</f>
        <v>Communities and housing</v>
      </c>
      <c r="E342" s="120" t="str">
        <f>IFERROR(VLOOKUP($B342,'PNF Data'!$B$2:$AO$3962,3,FALSE),"")</f>
        <v xml:space="preserve">Public Space and Housing CCTV and Maintenance </v>
      </c>
      <c r="F342" s="120" t="str">
        <f>IFERROR(VLOOKUP($B342,'PNF Data'!$B$2:$AO$3962,16,FALSE),"")</f>
        <v>IT and Documents</v>
      </c>
      <c r="G342" s="120" t="str">
        <f>IFERROR(VLOOKUP($B342,'PNF Data'!$B$2:$AO$3962,34,FALSE),"")</f>
        <v>Technology products and services, including CCTV products and maintenance</v>
      </c>
      <c r="H342" s="120" t="str">
        <f>IFERROR(IF(VLOOKUP($B342,'PNF Data'!$B$2:$AO$3962,6,FALSE)=0,"TBC",VLOOKUP($B342,'PNF Data'!$B$2:$AO$3962,6,FALSE)),"")</f>
        <v>TBC</v>
      </c>
      <c r="I342" s="127">
        <f>IFERROR(VLOOKUP($B342,'PNF Data'!$B$2:$AO$3962,7,FALSE),"")</f>
        <v>500000</v>
      </c>
      <c r="J342" s="122" t="str">
        <f t="shared" si="44"/>
        <v>TBC</v>
      </c>
      <c r="K342" s="122">
        <v>0</v>
      </c>
      <c r="L342" s="122" t="str">
        <f t="shared" si="45"/>
        <v>TBC</v>
      </c>
      <c r="M342" s="122" t="str">
        <f t="shared" si="46"/>
        <v>TBC</v>
      </c>
      <c r="N342" s="129">
        <f>IFERROR(VLOOKUP($B342,'PNF Data'!$B$2:$AO$3962,10,FALSE),"")</f>
        <v>46235</v>
      </c>
      <c r="O342" s="122" t="s">
        <v>57</v>
      </c>
      <c r="P342" s="129" t="str">
        <f>IF(VLOOKUP($B342,'PNF Data'!$B$2:$AO$3962,11,FALSE)=0,"TBC",VLOOKUP($B342,'PNF Data'!$B$2:$AO$3962,11,FALSE))</f>
        <v>TBC</v>
      </c>
      <c r="Q342" s="120"/>
      <c r="R342" s="120" t="str">
        <f>IFERROR(IF(VLOOKUP($B342,'PNF Data'!$B$2:$AO$3962,13,FALSE)=0,"TBC",VLOOKUP($B342,'PNF Data'!$B$2:$AO$3962,13,FALSE)),"")</f>
        <v>TBC</v>
      </c>
      <c r="S342" s="123" t="str">
        <f>IFERROR(IF(VLOOKUP($B342,'PNF Data'!$B$2:$AO$3962,14,FALSE)=0,"TBC",VLOOKUP($B342,'PNF Data'!$B$2:$AO$3962,14,FALSE)),"")</f>
        <v>TBC</v>
      </c>
      <c r="T342" s="120" t="str">
        <f>IFERROR(IF(VLOOKUP($B342,'PNF Data'!$B$2:$AO$3962,15,FALSE)=0,"TBC",VLOOKUP($B342,'PNF Data'!$B$2:$AO$3962,15,FALSE)),"")</f>
        <v>TBC</v>
      </c>
      <c r="U342" s="144" t="str">
        <f>IFERROR(VLOOKUP($B342,'PNF Data'!$B$2:$AO$3962,5,FALSE),"")</f>
        <v>1. Not started</v>
      </c>
    </row>
    <row r="343" spans="1:21" ht="36" x14ac:dyDescent="0.2">
      <c r="A343" s="114" t="s">
        <v>30</v>
      </c>
      <c r="B343" s="16">
        <v>21573</v>
      </c>
      <c r="C343" s="16" t="str">
        <f>_xlfn.XLOOKUP(B343,'PNF Data'!$B:$B,'PNF Data'!T:T,"",0,1)</f>
        <v>HR and organisational development</v>
      </c>
      <c r="D343" s="38" t="str">
        <f>_xlfn.IFNA(VLOOKUP(C343,Key!B$3:E$25,4,FALSE),"")</f>
        <v>Resources</v>
      </c>
      <c r="E343" s="16" t="s">
        <v>723</v>
      </c>
      <c r="F343" s="16" t="str">
        <f>IFERROR(VLOOKUP($B343,'PNF Data'!$B$2:$AO$3962,16,FALSE),"")</f>
        <v>People and Professional Services</v>
      </c>
      <c r="G343" s="16" t="str">
        <f>IFERROR(VLOOKUP($B343,'PNF Data'!$B$2:$AO$3962,34,FALSE),"")</f>
        <v>Recruitment and HR</v>
      </c>
      <c r="H343" s="16" t="s">
        <v>106</v>
      </c>
      <c r="I343" s="26">
        <f>IFERROR(VLOOKUP($B343,'PNF Data'!$B$2:$AO$3962,7,FALSE),"")</f>
        <v>106554</v>
      </c>
      <c r="J343" s="27">
        <v>106554</v>
      </c>
      <c r="K343" s="93">
        <v>0</v>
      </c>
      <c r="L343" s="93" t="s">
        <v>70</v>
      </c>
      <c r="M343" s="93" t="s">
        <v>70</v>
      </c>
      <c r="N343" s="11">
        <v>45817</v>
      </c>
      <c r="O343" s="93" t="s">
        <v>38</v>
      </c>
      <c r="P343" s="11">
        <v>45989</v>
      </c>
      <c r="Q343" s="16"/>
      <c r="R343" s="16" t="s">
        <v>724</v>
      </c>
      <c r="S343" s="119" t="s">
        <v>114</v>
      </c>
      <c r="T343" s="32" t="str">
        <f>IFERROR(IF(VLOOKUP($B343,'PNF Data'!$B$2:$AO$3962,15,FALSE)=0,"TBC",VLOOKUP($B343,'PNF Data'!$B$2:$AO$3962,15,FALSE)),"")</f>
        <v>TBC</v>
      </c>
      <c r="U343" s="37" t="s">
        <v>58</v>
      </c>
    </row>
    <row r="344" spans="1:21" ht="36" x14ac:dyDescent="0.2">
      <c r="A344" s="114" t="s">
        <v>30</v>
      </c>
      <c r="B344" s="16">
        <v>21574</v>
      </c>
      <c r="C344" s="16" t="str">
        <f>_xlfn.XLOOKUP(B344,'PNF Data'!$B:$B,'PNF Data'!T:T,"",0,1)</f>
        <v>Planning and regulatory services</v>
      </c>
      <c r="D344" s="38" t="str">
        <f>_xlfn.IFNA(VLOOKUP(C344,Key!B$3:E$25,4,FALSE),"")</f>
        <v>Development and city services</v>
      </c>
      <c r="E344" s="16" t="str">
        <f>IFERROR(VLOOKUP($B344,'PNF Data'!$B$2:$AO$3962,3,FALSE),"")</f>
        <v>Stock Condition Tenure Modelling</v>
      </c>
      <c r="F344" s="16" t="str">
        <f>IFERROR(VLOOKUP($B344,'PNF Data'!$B$2:$AO$3962,16,FALSE),"")</f>
        <v>People and Professional Services</v>
      </c>
      <c r="G344" s="16" t="str">
        <f>IFERROR(VLOOKUP($B344,'PNF Data'!$B$2:$AO$3962,34,FALSE),"")</f>
        <v>Consultancy/professional services</v>
      </c>
      <c r="H344" s="16" t="str">
        <f>IFERROR(IF(VLOOKUP($B344,'PNF Data'!$B$2:$AO$3962,6,FALSE)=0,"TBC",VLOOKUP($B344,'PNF Data'!$B$2:$AO$3962,6,FALSE)),"")</f>
        <v>Exemption - Direct award</v>
      </c>
      <c r="I344" s="26">
        <f>IFERROR(VLOOKUP($B344,'PNF Data'!$B$2:$AO$3962,7,FALSE),"")</f>
        <v>27500</v>
      </c>
      <c r="J344" s="27">
        <f t="shared" ref="J344:J362" si="47">IF(U344="10. Contract management",I344,"TBC")</f>
        <v>27500</v>
      </c>
      <c r="K344" s="93">
        <v>0</v>
      </c>
      <c r="L344" s="93" t="str">
        <f t="shared" ref="L344:L375" si="48">IF(A344="A","N/A",IF(A344="E","TBC"))</f>
        <v>N/A</v>
      </c>
      <c r="M344" s="93" t="str">
        <f t="shared" ref="M344:M375" si="49">IF(A344="A","a",IF(A344="E","TBC"))</f>
        <v>a</v>
      </c>
      <c r="N344" s="11">
        <f>IFERROR(VLOOKUP($B344,'PNF Data'!$B$2:$AO$3962,10,FALSE),"")</f>
        <v>45810</v>
      </c>
      <c r="O344" s="93" t="s">
        <v>57</v>
      </c>
      <c r="P344" s="11">
        <f>IF(VLOOKUP($B344,'PNF Data'!$B$2:$AO$3962,11,FALSE)=0,"TBC",VLOOKUP($B344,'PNF Data'!$B$2:$AO$3962,11,FALSE))</f>
        <v>45930</v>
      </c>
      <c r="Q344" s="16"/>
      <c r="R344" s="16" t="str">
        <f>IFERROR(IF(VLOOKUP($B344,'PNF Data'!$B$2:$AO$3962,13,FALSE)=0,"TBC",VLOOKUP($B344,'PNF Data'!$B$2:$AO$3962,13,FALSE)),"")</f>
        <v xml:space="preserve">Metastreet Ltd </v>
      </c>
      <c r="S344" s="119" t="str">
        <f>IFERROR(IF(VLOOKUP($B344,'PNF Data'!$B$2:$AO$3962,14,FALSE)=0,"TBC",VLOOKUP($B344,'PNF Data'!$B$2:$AO$3962,14,FALSE)),"")</f>
        <v>Small or medium sized enterprise</v>
      </c>
      <c r="T344" s="32">
        <f>IFERROR(IF(VLOOKUP($B344,'PNF Data'!$B$2:$AO$3962,15,FALSE)=0,"TBC",VLOOKUP($B344,'PNF Data'!$B$2:$AO$3962,15,FALSE)),"")</f>
        <v>11029384</v>
      </c>
      <c r="U344" s="37" t="str">
        <f>IFERROR(VLOOKUP($B344,'PNF Data'!$B$2:$AO$3962,5,FALSE),"")</f>
        <v>10. Contract management</v>
      </c>
    </row>
    <row r="345" spans="1:21" ht="24" customHeight="1" x14ac:dyDescent="0.2">
      <c r="A345" s="114" t="s">
        <v>30</v>
      </c>
      <c r="B345" s="16">
        <v>21575</v>
      </c>
      <c r="C345" s="16" t="str">
        <f>_xlfn.XLOOKUP(B345,'PNF Data'!$B:$B,'PNF Data'!T:T,"",0,1)</f>
        <v>Property and economic development</v>
      </c>
      <c r="D345" s="38" t="str">
        <f>_xlfn.IFNA(VLOOKUP(C345,Key!B$3:E$25,4,FALSE),"")</f>
        <v>Development and city services</v>
      </c>
      <c r="E345" s="16" t="str">
        <f>IFERROR(VLOOKUP($B345,'PNF Data'!$B$2:$AO$3962,3,FALSE),"")</f>
        <v>Anglia Square/St Saviours Yard Power Connection</v>
      </c>
      <c r="F345" s="16" t="str">
        <f>IFERROR(VLOOKUP($B345,'PNF Data'!$B$2:$AO$3962,16,FALSE),"")</f>
        <v>Energy</v>
      </c>
      <c r="G345" s="16" t="str">
        <f>IFERROR(VLOOKUP($B345,'PNF Data'!$B$2:$AO$3962,34,FALSE),"")</f>
        <v>Utilities</v>
      </c>
      <c r="H345" s="16" t="str">
        <f>IFERROR(IF(VLOOKUP($B345,'PNF Data'!$B$2:$AO$3962,6,FALSE)=0,"TBC",VLOOKUP($B345,'PNF Data'!$B$2:$AO$3962,6,FALSE)),"")</f>
        <v>Direct award</v>
      </c>
      <c r="I345" s="26">
        <f>IFERROR(VLOOKUP($B345,'PNF Data'!$B$2:$AO$3962,7,FALSE),"")</f>
        <v>18383</v>
      </c>
      <c r="J345" s="27">
        <f t="shared" si="47"/>
        <v>18383</v>
      </c>
      <c r="K345" s="93">
        <v>0</v>
      </c>
      <c r="L345" s="93" t="str">
        <f t="shared" si="48"/>
        <v>N/A</v>
      </c>
      <c r="M345" s="93" t="str">
        <f t="shared" si="49"/>
        <v>a</v>
      </c>
      <c r="N345" s="11">
        <f>IFERROR(VLOOKUP($B345,'PNF Data'!$B$2:$AO$3962,10,FALSE),"")</f>
        <v>45800</v>
      </c>
      <c r="O345" s="93" t="s">
        <v>57</v>
      </c>
      <c r="P345" s="11">
        <f>IF(VLOOKUP($B345,'PNF Data'!$B$2:$AO$3962,11,FALSE)=0,"TBC",VLOOKUP($B345,'PNF Data'!$B$2:$AO$3962,11,FALSE))</f>
        <v>45900</v>
      </c>
      <c r="Q345" s="16"/>
      <c r="R345" s="16" t="str">
        <f>IFERROR(IF(VLOOKUP($B345,'PNF Data'!$B$2:$AO$3962,13,FALSE)=0,"TBC",VLOOKUP($B345,'PNF Data'!$B$2:$AO$3962,13,FALSE)),"")</f>
        <v>UK Power Networks Limited</v>
      </c>
      <c r="S345" s="119" t="str">
        <f>IFERROR(IF(VLOOKUP($B345,'PNF Data'!$B$2:$AO$3962,14,FALSE)=0,"TBC",VLOOKUP($B345,'PNF Data'!$B$2:$AO$3962,14,FALSE)),"")</f>
        <v>Large or multi-national enterprise</v>
      </c>
      <c r="T345" s="32">
        <f>IFERROR(IF(VLOOKUP($B345,'PNF Data'!$B$2:$AO$3962,15,FALSE)=0,"TBC",VLOOKUP($B345,'PNF Data'!$B$2:$AO$3962,15,FALSE)),"")</f>
        <v>12983342</v>
      </c>
      <c r="U345" s="37" t="str">
        <f>IFERROR(VLOOKUP($B345,'PNF Data'!$B$2:$AO$3962,5,FALSE),"")</f>
        <v>10. Contract management</v>
      </c>
    </row>
    <row r="346" spans="1:21" ht="60" x14ac:dyDescent="0.2">
      <c r="A346" s="114" t="s">
        <v>30</v>
      </c>
      <c r="B346" s="16">
        <v>21576</v>
      </c>
      <c r="C346" s="16" t="str">
        <f>_xlfn.XLOOKUP(B346,'PNF Data'!$B:$B,'PNF Data'!T:T,"",0,1)</f>
        <v>Customers, IT and digital</v>
      </c>
      <c r="D346" s="38" t="str">
        <f>_xlfn.IFNA(VLOOKUP(C346,Key!B$3:E$25,4,FALSE),"")</f>
        <v>Resources</v>
      </c>
      <c r="E346" s="16" t="str">
        <f>IFERROR(VLOOKUP($B346,'PNF Data'!$B$2:$AO$3962,3,FALSE),"")</f>
        <v xml:space="preserve">Security Information and Event Management </v>
      </c>
      <c r="F346" s="16" t="str">
        <f>IFERROR(VLOOKUP($B346,'PNF Data'!$B$2:$AO$3962,16,FALSE),"")</f>
        <v>IT and Documents</v>
      </c>
      <c r="G346" s="16" t="str">
        <f>IFERROR(VLOOKUP($B346,'PNF Data'!$B$2:$AO$3962,34,FALSE),"")</f>
        <v>Technology products and services, including CCTV products and maintenance</v>
      </c>
      <c r="H346" s="16" t="str">
        <f>IFERROR(IF(VLOOKUP($B346,'PNF Data'!$B$2:$AO$3962,6,FALSE)=0,"TBC",VLOOKUP($B346,'PNF Data'!$B$2:$AO$3962,6,FALSE)),"")</f>
        <v>Quote process</v>
      </c>
      <c r="I346" s="26">
        <f>IFERROR(VLOOKUP($B346,'PNF Data'!$B$2:$AO$3962,7,FALSE),"")</f>
        <v>29340</v>
      </c>
      <c r="J346" s="27">
        <f t="shared" si="47"/>
        <v>29340</v>
      </c>
      <c r="K346" s="93">
        <v>0</v>
      </c>
      <c r="L346" s="93" t="str">
        <f t="shared" si="48"/>
        <v>N/A</v>
      </c>
      <c r="M346" s="93" t="str">
        <f t="shared" si="49"/>
        <v>a</v>
      </c>
      <c r="N346" s="11">
        <f>IFERROR(VLOOKUP($B346,'PNF Data'!$B$2:$AO$3962,10,FALSE),"")</f>
        <v>45839</v>
      </c>
      <c r="O346" s="93" t="s">
        <v>57</v>
      </c>
      <c r="P346" s="11">
        <f>IF(VLOOKUP($B346,'PNF Data'!$B$2:$AO$3962,11,FALSE)=0,"TBC",VLOOKUP($B346,'PNF Data'!$B$2:$AO$3962,11,FALSE))</f>
        <v>46934</v>
      </c>
      <c r="Q346" s="16"/>
      <c r="R346" s="16" t="str">
        <f>IFERROR(IF(VLOOKUP($B346,'PNF Data'!$B$2:$AO$3962,13,FALSE)=0,"TBC",VLOOKUP($B346,'PNF Data'!$B$2:$AO$3962,13,FALSE)),"")</f>
        <v>Millgate Limited</v>
      </c>
      <c r="S346" s="119" t="str">
        <f>IFERROR(IF(VLOOKUP($B346,'PNF Data'!$B$2:$AO$3962,14,FALSE)=0,"TBC",VLOOKUP($B346,'PNF Data'!$B$2:$AO$3962,14,FALSE)),"")</f>
        <v>Small or medium sized enterprise</v>
      </c>
      <c r="T346" s="32">
        <f>IFERROR(IF(VLOOKUP($B346,'PNF Data'!$B$2:$AO$3962,15,FALSE)=0,"TBC",VLOOKUP($B346,'PNF Data'!$B$2:$AO$3962,15,FALSE)),"")</f>
        <v>3229619</v>
      </c>
      <c r="U346" s="37" t="str">
        <f>IFERROR(VLOOKUP($B346,'PNF Data'!$B$2:$AO$3962,5,FALSE),"")</f>
        <v>10. Contract management</v>
      </c>
    </row>
    <row r="347" spans="1:21" ht="24" customHeight="1" x14ac:dyDescent="0.2">
      <c r="A347" s="114" t="s">
        <v>30</v>
      </c>
      <c r="B347" s="16">
        <v>21577</v>
      </c>
      <c r="C347" s="16" t="s">
        <v>174</v>
      </c>
      <c r="D347" s="38" t="s">
        <v>88</v>
      </c>
      <c r="E347" s="16" t="str">
        <f>IFERROR(VLOOKUP($B347,'PNF Data'!$B$2:$AO$3962,3,FALSE),"")</f>
        <v>Nasmith Road Porch Rebuild</v>
      </c>
      <c r="F347" s="16" t="str">
        <f>IFERROR(VLOOKUP($B347,'PNF Data'!$B$2:$AO$3962,16,FALSE),"")</f>
        <v>Buildings and works</v>
      </c>
      <c r="G347" s="16" t="str">
        <f>IFERROR(VLOOKUP($B347,'PNF Data'!$B$2:$AO$3962,34,FALSE),"")</f>
        <v>Building products and maintenance services</v>
      </c>
      <c r="H347" s="16" t="str">
        <f>IFERROR(IF(VLOOKUP($B347,'PNF Data'!$B$2:$AO$3962,6,FALSE)=0,"TBC",VLOOKUP($B347,'PNF Data'!$B$2:$AO$3962,6,FALSE)),"")</f>
        <v>Direct award</v>
      </c>
      <c r="I347" s="26">
        <f>IFERROR(VLOOKUP($B347,'PNF Data'!$B$2:$AO$3962,7,FALSE),"")</f>
        <v>55000</v>
      </c>
      <c r="J347" s="27">
        <f t="shared" si="47"/>
        <v>55000</v>
      </c>
      <c r="K347" s="93">
        <v>0</v>
      </c>
      <c r="L347" s="93" t="str">
        <f t="shared" si="48"/>
        <v>N/A</v>
      </c>
      <c r="M347" s="93" t="str">
        <f t="shared" si="49"/>
        <v>a</v>
      </c>
      <c r="N347" s="11">
        <f>IFERROR(VLOOKUP($B347,'PNF Data'!$B$2:$AO$3962,10,FALSE),"")</f>
        <v>45810</v>
      </c>
      <c r="O347" s="93" t="s">
        <v>57</v>
      </c>
      <c r="P347" s="11">
        <f>IF(VLOOKUP($B347,'PNF Data'!$B$2:$AO$3962,11,FALSE)=0,"TBC",VLOOKUP($B347,'PNF Data'!$B$2:$AO$3962,11,FALSE))</f>
        <v>45869</v>
      </c>
      <c r="Q347" s="16"/>
      <c r="R347" s="16" t="str">
        <f>IFERROR(IF(VLOOKUP($B347,'PNF Data'!$B$2:$AO$3962,13,FALSE)=0,"TBC",VLOOKUP($B347,'PNF Data'!$B$2:$AO$3962,13,FALSE)),"")</f>
        <v>CLC Contractors Ltd</v>
      </c>
      <c r="S347" s="119" t="str">
        <f>IFERROR(IF(VLOOKUP($B347,'PNF Data'!$B$2:$AO$3962,14,FALSE)=0,"TBC",VLOOKUP($B347,'PNF Data'!$B$2:$AO$3962,14,FALSE)),"")</f>
        <v>Large or multi-national enterprise</v>
      </c>
      <c r="T347" s="32">
        <f>IFERROR(IF(VLOOKUP($B347,'PNF Data'!$B$2:$AO$3962,15,FALSE)=0,"TBC",VLOOKUP($B347,'PNF Data'!$B$2:$AO$3962,15,FALSE)),"")</f>
        <v>1230435</v>
      </c>
      <c r="U347" s="37" t="str">
        <f>IFERROR(VLOOKUP($B347,'PNF Data'!$B$2:$AO$3962,5,FALSE),"")</f>
        <v>10. Contract management</v>
      </c>
    </row>
    <row r="348" spans="1:21" ht="24" customHeight="1" x14ac:dyDescent="0.2">
      <c r="A348" s="114" t="s">
        <v>30</v>
      </c>
      <c r="B348" s="16">
        <v>21578</v>
      </c>
      <c r="C348" s="16" t="str">
        <f>_xlfn.XLOOKUP(B348,'PNF Data'!$B:$B,'PNF Data'!T:T,"",0,1)</f>
        <v>HR and organisational development</v>
      </c>
      <c r="D348" s="38" t="str">
        <f>_xlfn.IFNA(VLOOKUP(C348,Key!B$3:E$25,4,FALSE),"")</f>
        <v>Resources</v>
      </c>
      <c r="E348" s="16" t="str">
        <f>IFERROR(VLOOKUP($B348,'PNF Data'!$B$2:$AO$3962,3,FALSE),"")</f>
        <v>Employee Assistance Scheme</v>
      </c>
      <c r="F348" s="16" t="str">
        <f>IFERROR(VLOOKUP($B348,'PNF Data'!$B$2:$AO$3962,16,FALSE),"")</f>
        <v>Health and social</v>
      </c>
      <c r="G348" s="16" t="str">
        <f>IFERROR(VLOOKUP($B348,'PNF Data'!$B$2:$AO$3962,34,FALSE),"")</f>
        <v>Occupational health</v>
      </c>
      <c r="H348" s="16" t="str">
        <f>IFERROR(IF(VLOOKUP($B348,'PNF Data'!$B$2:$AO$3962,6,FALSE)=0,"TBC",VLOOKUP($B348,'PNF Data'!$B$2:$AO$3962,6,FALSE)),"")</f>
        <v>Direct award</v>
      </c>
      <c r="I348" s="26">
        <f>IFERROR(VLOOKUP($B348,'PNF Data'!$B$2:$AO$3962,7,FALSE),"")</f>
        <v>20000</v>
      </c>
      <c r="J348" s="27">
        <f t="shared" si="47"/>
        <v>20000</v>
      </c>
      <c r="K348" s="93">
        <v>0</v>
      </c>
      <c r="L348" s="93" t="str">
        <f t="shared" si="48"/>
        <v>N/A</v>
      </c>
      <c r="M348" s="93" t="str">
        <f t="shared" si="49"/>
        <v>a</v>
      </c>
      <c r="N348" s="11">
        <f>IFERROR(VLOOKUP($B348,'PNF Data'!$B$2:$AO$3962,10,FALSE),"")</f>
        <v>45778</v>
      </c>
      <c r="O348" s="93" t="s">
        <v>57</v>
      </c>
      <c r="P348" s="11">
        <f>IF(VLOOKUP($B348,'PNF Data'!$B$2:$AO$3962,11,FALSE)=0,"TBC",VLOOKUP($B348,'PNF Data'!$B$2:$AO$3962,11,FALSE))</f>
        <v>46873</v>
      </c>
      <c r="Q348" s="16"/>
      <c r="R348" s="16" t="str">
        <f>IFERROR(IF(VLOOKUP($B348,'PNF Data'!$B$2:$AO$3962,13,FALSE)=0,"TBC",VLOOKUP($B348,'PNF Data'!$B$2:$AO$3962,13,FALSE)),"")</f>
        <v>Vita Health Group Ltd</v>
      </c>
      <c r="S348" s="119" t="str">
        <f>IFERROR(IF(VLOOKUP($B348,'PNF Data'!$B$2:$AO$3962,14,FALSE)=0,"TBC",VLOOKUP($B348,'PNF Data'!$B$2:$AO$3962,14,FALSE)),"")</f>
        <v>Small or medium sized enterprise</v>
      </c>
      <c r="T348" s="32">
        <f>IFERROR(IF(VLOOKUP($B348,'PNF Data'!$B$2:$AO$3962,15,FALSE)=0,"TBC",VLOOKUP($B348,'PNF Data'!$B$2:$AO$3962,15,FALSE)),"")</f>
        <v>500269</v>
      </c>
      <c r="U348" s="37" t="str">
        <f>IFERROR(VLOOKUP($B348,'PNF Data'!$B$2:$AO$3962,5,FALSE),"")</f>
        <v>10. Contract management</v>
      </c>
    </row>
    <row r="349" spans="1:21" ht="24" customHeight="1" x14ac:dyDescent="0.2">
      <c r="A349" s="114" t="s">
        <v>30</v>
      </c>
      <c r="B349" s="16">
        <v>21580</v>
      </c>
      <c r="C349" s="16" t="s">
        <v>147</v>
      </c>
      <c r="D349" s="38" t="s">
        <v>33</v>
      </c>
      <c r="E349" s="16" t="str">
        <f>IFERROR(VLOOKUP($B349,'PNF Data'!$B$2:$AO$3962,3,FALSE),"")</f>
        <v>Communications Consultancy</v>
      </c>
      <c r="F349" s="16" t="str">
        <f>IFERROR(VLOOKUP($B349,'PNF Data'!$B$2:$AO$3962,16,FALSE),"")</f>
        <v>People and Professional Services</v>
      </c>
      <c r="G349" s="16" t="str">
        <f>IFERROR(VLOOKUP($B349,'PNF Data'!$B$2:$AO$3962,34,FALSE),"")</f>
        <v>Consultancy/professional services</v>
      </c>
      <c r="H349" s="16" t="str">
        <f>IFERROR(IF(VLOOKUP($B349,'PNF Data'!$B$2:$AO$3962,6,FALSE)=0,"TBC",VLOOKUP($B349,'PNF Data'!$B$2:$AO$3962,6,FALSE)),"")</f>
        <v>Direct award</v>
      </c>
      <c r="I349" s="26">
        <f>IFERROR(VLOOKUP($B349,'PNF Data'!$B$2:$AO$3962,7,FALSE),"")</f>
        <v>37000</v>
      </c>
      <c r="J349" s="27">
        <f t="shared" si="47"/>
        <v>37000</v>
      </c>
      <c r="K349" s="93">
        <v>0</v>
      </c>
      <c r="L349" s="93" t="str">
        <f t="shared" si="48"/>
        <v>N/A</v>
      </c>
      <c r="M349" s="93" t="str">
        <f t="shared" si="49"/>
        <v>a</v>
      </c>
      <c r="N349" s="11">
        <f>IFERROR(VLOOKUP($B349,'PNF Data'!$B$2:$AO$3962,10,FALSE),"")</f>
        <v>45796</v>
      </c>
      <c r="O349" s="93" t="s">
        <v>57</v>
      </c>
      <c r="P349" s="11">
        <f>IF(VLOOKUP($B349,'PNF Data'!$B$2:$AO$3962,11,FALSE)=0,"TBC",VLOOKUP($B349,'PNF Data'!$B$2:$AO$3962,11,FALSE))</f>
        <v>45930</v>
      </c>
      <c r="Q349" s="16"/>
      <c r="R349" s="16" t="str">
        <f>IFERROR(IF(VLOOKUP($B349,'PNF Data'!$B$2:$AO$3962,13,FALSE)=0,"TBC",VLOOKUP($B349,'PNF Data'!$B$2:$AO$3962,13,FALSE)),"")</f>
        <v>Chessum Communication Limited</v>
      </c>
      <c r="S349" s="119" t="str">
        <f>IFERROR(IF(VLOOKUP($B349,'PNF Data'!$B$2:$AO$3962,14,FALSE)=0,"TBC",VLOOKUP($B349,'PNF Data'!$B$2:$AO$3962,14,FALSE)),"")</f>
        <v>Self-employed or sole trader</v>
      </c>
      <c r="T349" s="32">
        <f>IFERROR(IF(VLOOKUP($B349,'PNF Data'!$B$2:$AO$3962,15,FALSE)=0,"TBC",VLOOKUP($B349,'PNF Data'!$B$2:$AO$3962,15,FALSE)),"")</f>
        <v>11828699</v>
      </c>
      <c r="U349" s="37" t="str">
        <f>IFERROR(VLOOKUP($B349,'PNF Data'!$B$2:$AO$3962,5,FALSE),"")</f>
        <v>10. Contract management</v>
      </c>
    </row>
    <row r="350" spans="1:21" ht="36" customHeight="1" x14ac:dyDescent="0.2">
      <c r="A350" s="114" t="s">
        <v>92</v>
      </c>
      <c r="B350" s="16">
        <v>21581</v>
      </c>
      <c r="C350" s="16" t="str">
        <f>_xlfn.XLOOKUP(B350,'PNF Data'!$B:$B,'PNF Data'!T:T,"",0,1)</f>
        <v>Property and economic development</v>
      </c>
      <c r="D350" s="38" t="str">
        <f>_xlfn.IFNA(VLOOKUP(C350,Key!B$3:E$25,4,FALSE),"")</f>
        <v>Development and city services</v>
      </c>
      <c r="E350" s="16" t="str">
        <f>IFERROR(VLOOKUP($B350,'PNF Data'!$B$2:$AO$3962,3,FALSE),"")</f>
        <v>Sloughbottom Park Changing Rooms, 5G Pitch &amp; Pavillion - Lease &amp; Management</v>
      </c>
      <c r="F350" s="16" t="str">
        <f>IFERROR(VLOOKUP($B350,'PNF Data'!$B$2:$AO$3962,16,FALSE),"")</f>
        <v>Sports and leisure</v>
      </c>
      <c r="G350" s="16" t="str">
        <f>IFERROR(VLOOKUP($B350,'PNF Data'!$B$2:$AO$3962,34,FALSE),"")</f>
        <v>Fitness and leisure equipment and services</v>
      </c>
      <c r="H350" s="16" t="str">
        <f>IFERROR(IF(VLOOKUP($B350,'PNF Data'!$B$2:$AO$3962,6,FALSE)=0,"TBC",VLOOKUP($B350,'PNF Data'!$B$2:$AO$3962,6,FALSE)),"")</f>
        <v>TBC</v>
      </c>
      <c r="I350" s="26">
        <f>IFERROR(VLOOKUP($B350,'PNF Data'!$B$2:$AO$3962,7,FALSE),"")</f>
        <v>101000</v>
      </c>
      <c r="J350" s="27" t="str">
        <f t="shared" si="47"/>
        <v>TBC</v>
      </c>
      <c r="K350" s="93">
        <v>0</v>
      </c>
      <c r="L350" s="93" t="str">
        <f t="shared" si="48"/>
        <v>TBC</v>
      </c>
      <c r="M350" s="93" t="str">
        <f t="shared" si="49"/>
        <v>TBC</v>
      </c>
      <c r="N350" s="11">
        <f>IFERROR(VLOOKUP($B350,'PNF Data'!$B$2:$AO$3962,10,FALSE),"")</f>
        <v>45838</v>
      </c>
      <c r="O350" s="93" t="s">
        <v>57</v>
      </c>
      <c r="P350" s="11" t="str">
        <f>IF(VLOOKUP($B350,'PNF Data'!$B$2:$AO$3962,11,FALSE)=0,"TBC",VLOOKUP($B350,'PNF Data'!$B$2:$AO$3962,11,FALSE))</f>
        <v>TBC</v>
      </c>
      <c r="Q350" s="16"/>
      <c r="R350" s="16" t="str">
        <f>IFERROR(IF(VLOOKUP($B350,'PNF Data'!$B$2:$AO$3962,13,FALSE)=0,"TBC",VLOOKUP($B350,'PNF Data'!$B$2:$AO$3962,13,FALSE)),"")</f>
        <v>TBC</v>
      </c>
      <c r="S350" s="119" t="str">
        <f>IFERROR(IF(VLOOKUP($B350,'PNF Data'!$B$2:$AO$3962,14,FALSE)=0,"TBC",VLOOKUP($B350,'PNF Data'!$B$2:$AO$3962,14,FALSE)),"")</f>
        <v>TBC</v>
      </c>
      <c r="T350" s="32" t="str">
        <f>IFERROR(IF(VLOOKUP($B350,'PNF Data'!$B$2:$AO$3962,15,FALSE)=0,"TBC",VLOOKUP($B350,'PNF Data'!$B$2:$AO$3962,15,FALSE)),"")</f>
        <v>TBC</v>
      </c>
      <c r="U350" s="37" t="str">
        <f>IFERROR(VLOOKUP($B350,'PNF Data'!$B$2:$AO$3962,5,FALSE),"")</f>
        <v>1. Not started</v>
      </c>
    </row>
    <row r="351" spans="1:21" ht="24" customHeight="1" x14ac:dyDescent="0.2">
      <c r="A351" s="114" t="s">
        <v>30</v>
      </c>
      <c r="B351" s="16">
        <v>21582</v>
      </c>
      <c r="C351" s="16" t="str">
        <f>_xlfn.XLOOKUP(B351,'PNF Data'!$B:$B,'PNF Data'!T:T,"",0,1)</f>
        <v>Planning and regulatory services</v>
      </c>
      <c r="D351" s="38" t="str">
        <f>_xlfn.IFNA(VLOOKUP(C351,Key!B$3:E$25,4,FALSE),"")</f>
        <v>Development and city services</v>
      </c>
      <c r="E351" s="16" t="str">
        <f>IFERROR(VLOOKUP($B351,'PNF Data'!$B$2:$AO$3962,3,FALSE),"")</f>
        <v>GNDP contribution 2025/26</v>
      </c>
      <c r="F351" s="16" t="str">
        <f>IFERROR(VLOOKUP($B351,'PNF Data'!$B$2:$AO$3962,16,FALSE),"")</f>
        <v>People and Professional Services</v>
      </c>
      <c r="G351" s="16" t="str">
        <f>IFERROR(VLOOKUP($B351,'PNF Data'!$B$2:$AO$3962,34,FALSE),"")</f>
        <v>Consultancy/professional services</v>
      </c>
      <c r="H351" s="16" t="str">
        <f>IFERROR(IF(VLOOKUP($B351,'PNF Data'!$B$2:$AO$3962,6,FALSE)=0,"TBC",VLOOKUP($B351,'PNF Data'!$B$2:$AO$3962,6,FALSE)),"")</f>
        <v>Direct award</v>
      </c>
      <c r="I351" s="26">
        <f>IFERROR(VLOOKUP($B351,'PNF Data'!$B$2:$AO$3962,7,FALSE),"")</f>
        <v>40000</v>
      </c>
      <c r="J351" s="27">
        <f t="shared" si="47"/>
        <v>40000</v>
      </c>
      <c r="K351" s="93">
        <v>0</v>
      </c>
      <c r="L351" s="93" t="str">
        <f t="shared" si="48"/>
        <v>N/A</v>
      </c>
      <c r="M351" s="93" t="str">
        <f t="shared" si="49"/>
        <v>a</v>
      </c>
      <c r="N351" s="11">
        <f>IFERROR(VLOOKUP($B351,'PNF Data'!$B$2:$AO$3962,10,FALSE),"")</f>
        <v>45748</v>
      </c>
      <c r="O351" s="93" t="s">
        <v>57</v>
      </c>
      <c r="P351" s="11">
        <f>IF(VLOOKUP($B351,'PNF Data'!$B$2:$AO$3962,11,FALSE)=0,"TBC",VLOOKUP($B351,'PNF Data'!$B$2:$AO$3962,11,FALSE))</f>
        <v>46112</v>
      </c>
      <c r="Q351" s="16"/>
      <c r="R351" s="16" t="str">
        <f>IFERROR(IF(VLOOKUP($B351,'PNF Data'!$B$2:$AO$3962,13,FALSE)=0,"TBC",VLOOKUP($B351,'PNF Data'!$B$2:$AO$3962,13,FALSE)),"")</f>
        <v>Norfolk County Council</v>
      </c>
      <c r="S351" s="119" t="str">
        <f>IFERROR(IF(VLOOKUP($B351,'PNF Data'!$B$2:$AO$3962,14,FALSE)=0,"TBC",VLOOKUP($B351,'PNF Data'!$B$2:$AO$3962,14,FALSE)),"")</f>
        <v>Small or medium sized enterprise</v>
      </c>
      <c r="T351" s="32" t="str">
        <f>IFERROR(IF(VLOOKUP($B351,'PNF Data'!$B$2:$AO$3962,15,FALSE)=0,"TBC",VLOOKUP($B351,'PNF Data'!$B$2:$AO$3962,15,FALSE)),"")</f>
        <v>-</v>
      </c>
      <c r="U351" s="37" t="str">
        <f>IFERROR(VLOOKUP($B351,'PNF Data'!$B$2:$AO$3962,5,FALSE),"")</f>
        <v>10. Contract management</v>
      </c>
    </row>
    <row r="352" spans="1:21" ht="24" customHeight="1" x14ac:dyDescent="0.2">
      <c r="A352" s="114" t="s">
        <v>30</v>
      </c>
      <c r="B352" s="16">
        <v>21583</v>
      </c>
      <c r="C352" s="16" t="str">
        <f>_xlfn.XLOOKUP(B352,'PNF Data'!$B:$B,'PNF Data'!T:T,"",0,1)</f>
        <v>Strategy, engagement and culture</v>
      </c>
      <c r="D352" s="38" t="str">
        <f>_xlfn.IFNA(VLOOKUP(C352,Key!B$3:E$25,4,FALSE),"")</f>
        <v>Communities and housing</v>
      </c>
      <c r="E352" s="16" t="str">
        <f>IFERROR(VLOOKUP($B352,'PNF Data'!$B$2:$AO$3962,3,FALSE),"")</f>
        <v>Norman Centre Options Study</v>
      </c>
      <c r="F352" s="16" t="str">
        <f>IFERROR(VLOOKUP($B352,'PNF Data'!$B$2:$AO$3962,16,FALSE),"")</f>
        <v>People and Professional Services</v>
      </c>
      <c r="G352" s="16" t="str">
        <f>IFERROR(VLOOKUP($B352,'PNF Data'!$B$2:$AO$3962,34,FALSE),"")</f>
        <v>Consultancy/professional services</v>
      </c>
      <c r="H352" s="16" t="str">
        <f>IFERROR(IF(VLOOKUP($B352,'PNF Data'!$B$2:$AO$3962,6,FALSE)=0,"TBC",VLOOKUP($B352,'PNF Data'!$B$2:$AO$3962,6,FALSE)),"")</f>
        <v>Direct award</v>
      </c>
      <c r="I352" s="26">
        <f>IFERROR(VLOOKUP($B352,'PNF Data'!$B$2:$AO$3962,7,FALSE),"")</f>
        <v>13600</v>
      </c>
      <c r="J352" s="27">
        <f t="shared" si="47"/>
        <v>13600</v>
      </c>
      <c r="K352" s="93">
        <v>0</v>
      </c>
      <c r="L352" s="93" t="str">
        <f t="shared" si="48"/>
        <v>N/A</v>
      </c>
      <c r="M352" s="93" t="str">
        <f t="shared" si="49"/>
        <v>a</v>
      </c>
      <c r="N352" s="11">
        <f>IFERROR(VLOOKUP($B352,'PNF Data'!$B$2:$AO$3962,10,FALSE),"")</f>
        <v>45807</v>
      </c>
      <c r="O352" s="93" t="s">
        <v>57</v>
      </c>
      <c r="P352" s="11">
        <f>IF(VLOOKUP($B352,'PNF Data'!$B$2:$AO$3962,11,FALSE)=0,"TBC",VLOOKUP($B352,'PNF Data'!$B$2:$AO$3962,11,FALSE))</f>
        <v>45869</v>
      </c>
      <c r="Q352" s="16"/>
      <c r="R352" s="16" t="str">
        <f>IFERROR(IF(VLOOKUP($B352,'PNF Data'!$B$2:$AO$3962,13,FALSE)=0,"TBC",VLOOKUP($B352,'PNF Data'!$B$2:$AO$3962,13,FALSE)),"")</f>
        <v>Matter of Place Architects CIC</v>
      </c>
      <c r="S352" s="119" t="str">
        <f>IFERROR(IF(VLOOKUP($B352,'PNF Data'!$B$2:$AO$3962,14,FALSE)=0,"TBC",VLOOKUP($B352,'PNF Data'!$B$2:$AO$3962,14,FALSE)),"")</f>
        <v>Small or medium sized enterprise</v>
      </c>
      <c r="T352" s="32">
        <f>IFERROR(IF(VLOOKUP($B352,'PNF Data'!$B$2:$AO$3962,15,FALSE)=0,"TBC",VLOOKUP($B352,'PNF Data'!$B$2:$AO$3962,15,FALSE)),"")</f>
        <v>14353280</v>
      </c>
      <c r="U352" s="37" t="str">
        <f>IFERROR(VLOOKUP($B352,'PNF Data'!$B$2:$AO$3962,5,FALSE),"")</f>
        <v>10. Contract management</v>
      </c>
    </row>
    <row r="353" spans="1:21" ht="36" customHeight="1" x14ac:dyDescent="0.2">
      <c r="A353" s="114" t="s">
        <v>30</v>
      </c>
      <c r="B353" s="16">
        <v>21584</v>
      </c>
      <c r="C353" s="16" t="s">
        <v>87</v>
      </c>
      <c r="D353" s="38" t="str">
        <f>_xlfn.IFNA(VLOOKUP(C353,Key!B$3:E$25,4,FALSE),"")</f>
        <v>Communities and housing</v>
      </c>
      <c r="E353" s="16" t="str">
        <f>IFERROR(VLOOKUP($B353,'PNF Data'!$B$2:$AO$3962,3,FALSE),"")</f>
        <v>Fire Risk Assessment</v>
      </c>
      <c r="F353" s="16" t="str">
        <f>IFERROR(VLOOKUP($B353,'PNF Data'!$B$2:$AO$3962,16,FALSE),"")</f>
        <v>Buildings and works</v>
      </c>
      <c r="G353" s="16" t="str">
        <f>IFERROR(VLOOKUP($B353,'PNF Data'!$B$2:$AO$3962,34,FALSE),"")</f>
        <v>Safety and security products and services (not guarding or CCTV)</v>
      </c>
      <c r="H353" s="16" t="str">
        <f>IFERROR(IF(VLOOKUP($B353,'PNF Data'!$B$2:$AO$3962,6,FALSE)=0,"TBC",VLOOKUP($B353,'PNF Data'!$B$2:$AO$3962,6,FALSE)),"")</f>
        <v>Direct award</v>
      </c>
      <c r="I353" s="26">
        <f>IFERROR(VLOOKUP($B353,'PNF Data'!$B$2:$AO$3962,7,FALSE),"")</f>
        <v>20000</v>
      </c>
      <c r="J353" s="27">
        <f t="shared" si="47"/>
        <v>20000</v>
      </c>
      <c r="K353" s="93">
        <v>0</v>
      </c>
      <c r="L353" s="93" t="str">
        <f t="shared" si="48"/>
        <v>N/A</v>
      </c>
      <c r="M353" s="93" t="str">
        <f t="shared" si="49"/>
        <v>a</v>
      </c>
      <c r="N353" s="11">
        <f>IFERROR(VLOOKUP($B353,'PNF Data'!$B$2:$AO$3962,10,FALSE),"")</f>
        <v>45814</v>
      </c>
      <c r="O353" s="93" t="s">
        <v>57</v>
      </c>
      <c r="P353" s="11">
        <f>IFERROR(IF(VLOOKUP(B353,'PNF Data'!$B$2:$AO$3962,12,FALSE)=0,"TBC",VLOOKUP(B353,'PNF Data'!$B$2:$AO$3962,12,FALSE)),"")</f>
        <v>45932</v>
      </c>
      <c r="Q353" s="16"/>
      <c r="R353" s="16" t="str">
        <f>IFERROR(IF(VLOOKUP($B353,'PNF Data'!$B$2:$AO$3962,13,FALSE)=0,"TBC",VLOOKUP($B353,'PNF Data'!$B$2:$AO$3962,13,FALSE)),"")</f>
        <v>Frankham Consultancy Group</v>
      </c>
      <c r="S353" s="119" t="str">
        <f>IFERROR(IF(VLOOKUP($B353,'PNF Data'!$B$2:$AO$3962,14,FALSE)=0,"TBC",VLOOKUP($B353,'PNF Data'!$B$2:$AO$3962,14,FALSE)),"")</f>
        <v>Large or multi-national enterprise</v>
      </c>
      <c r="T353" s="32">
        <f>IFERROR(IF(VLOOKUP($B353,'PNF Data'!$B$2:$AO$3962,15,FALSE)=0,"TBC",VLOOKUP($B353,'PNF Data'!$B$2:$AO$3962,15,FALSE)),"")</f>
        <v>4409614</v>
      </c>
      <c r="U353" s="37" t="str">
        <f>IFERROR(VLOOKUP($B353,'PNF Data'!$B$2:$AO$3962,5,FALSE),"")</f>
        <v>10. Contract management</v>
      </c>
    </row>
    <row r="354" spans="1:21" ht="48" x14ac:dyDescent="0.2">
      <c r="A354" s="114" t="s">
        <v>30</v>
      </c>
      <c r="B354" s="16">
        <v>21585</v>
      </c>
      <c r="C354" s="16" t="s">
        <v>87</v>
      </c>
      <c r="D354" s="38" t="str">
        <f>_xlfn.IFNA(VLOOKUP(C354,Key!B$3:E$25,4,FALSE),"")</f>
        <v>Communities and housing</v>
      </c>
      <c r="E354" s="16" t="str">
        <f>IFERROR(VLOOKUP($B354,'PNF Data'!$B$2:$AO$3962,3,FALSE),"")</f>
        <v>Passive Fire Protection</v>
      </c>
      <c r="F354" s="16" t="str">
        <f>IFERROR(VLOOKUP($B354,'PNF Data'!$B$2:$AO$3962,16,FALSE),"")</f>
        <v>Buildings and works</v>
      </c>
      <c r="G354" s="16" t="str">
        <f>IFERROR(VLOOKUP($B354,'PNF Data'!$B$2:$AO$3962,34,FALSE),"")</f>
        <v>Safety and security products and services (not guarding or CCTV)</v>
      </c>
      <c r="H354" s="16" t="str">
        <f>IFERROR(IF(VLOOKUP($B354,'PNF Data'!$B$2:$AO$3962,6,FALSE)=0,"TBC",VLOOKUP($B354,'PNF Data'!$B$2:$AO$3962,6,FALSE)),"")</f>
        <v>Framework - Direct award</v>
      </c>
      <c r="I354" s="26">
        <f>IFERROR(VLOOKUP($B354,'PNF Data'!$B$2:$AO$3962,7,FALSE),"")</f>
        <v>99999</v>
      </c>
      <c r="J354" s="27">
        <f t="shared" si="47"/>
        <v>99999</v>
      </c>
      <c r="K354" s="93">
        <v>0</v>
      </c>
      <c r="L354" s="93" t="str">
        <f t="shared" si="48"/>
        <v>N/A</v>
      </c>
      <c r="M354" s="93" t="str">
        <f t="shared" si="49"/>
        <v>a</v>
      </c>
      <c r="N354" s="11">
        <f>IFERROR(VLOOKUP($B354,'PNF Data'!$B$2:$AO$3962,10,FALSE),"")</f>
        <v>45821</v>
      </c>
      <c r="O354" s="93" t="s">
        <v>57</v>
      </c>
      <c r="P354" s="11">
        <f>IFERROR(IF(VLOOKUP(B354,'PNF Data'!$B$2:$AO$3962,12,FALSE)=0,"TBC",VLOOKUP(B354,'PNF Data'!$B$2:$AO$3962,12,FALSE)),"")</f>
        <v>46005</v>
      </c>
      <c r="Q354" s="16"/>
      <c r="R354" s="16" t="str">
        <f>IFERROR(IF(VLOOKUP($B354,'PNF Data'!$B$2:$AO$3962,13,FALSE)=0,"TBC",VLOOKUP($B354,'PNF Data'!$B$2:$AO$3962,13,FALSE)),"")</f>
        <v>Doors Plus Ltd</v>
      </c>
      <c r="S354" s="119" t="str">
        <f>IFERROR(IF(VLOOKUP($B354,'PNF Data'!$B$2:$AO$3962,14,FALSE)=0,"TBC",VLOOKUP($B354,'PNF Data'!$B$2:$AO$3962,14,FALSE)),"")</f>
        <v>Large or multi-national enterprise</v>
      </c>
      <c r="T354" s="32">
        <f>IFERROR(IF(VLOOKUP($B354,'PNF Data'!$B$2:$AO$3962,15,FALSE)=0,"TBC",VLOOKUP($B354,'PNF Data'!$B$2:$AO$3962,15,FALSE)),"")</f>
        <v>8041969</v>
      </c>
      <c r="U354" s="37" t="str">
        <f>IFERROR(VLOOKUP($B354,'PNF Data'!$B$2:$AO$3962,5,FALSE),"")</f>
        <v>10. Contract management</v>
      </c>
    </row>
    <row r="355" spans="1:21" ht="48" customHeight="1" x14ac:dyDescent="0.2">
      <c r="A355" s="114" t="s">
        <v>30</v>
      </c>
      <c r="B355" s="16">
        <v>21586</v>
      </c>
      <c r="C355" s="16" t="str">
        <f>_xlfn.XLOOKUP(B355,'PNF Data'!$B:$B,'PNF Data'!T:T,"",0,1)</f>
        <v>Customers, IT and digital</v>
      </c>
      <c r="D355" s="38" t="str">
        <f>_xlfn.IFNA(VLOOKUP(C355,Key!B$3:E$25,4,FALSE),"")</f>
        <v>Resources</v>
      </c>
      <c r="E355" s="16" t="str">
        <f>IFERROR(VLOOKUP($B355,'PNF Data'!$B$2:$AO$3962,3,FALSE),"")</f>
        <v>PC Refresh 2025</v>
      </c>
      <c r="F355" s="16" t="str">
        <f>IFERROR(VLOOKUP($B355,'PNF Data'!$B$2:$AO$3962,16,FALSE),"")</f>
        <v>IT and Documents</v>
      </c>
      <c r="G355" s="16" t="str">
        <f>IFERROR(VLOOKUP($B355,'PNF Data'!$B$2:$AO$3962,34,FALSE),"")</f>
        <v>Technology products and services, including CCTV products and maintenance</v>
      </c>
      <c r="H355" s="16" t="str">
        <f>IFERROR(IF(VLOOKUP($B355,'PNF Data'!$B$2:$AO$3962,6,FALSE)=0,"TBC",VLOOKUP($B355,'PNF Data'!$B$2:$AO$3962,6,FALSE)),"")</f>
        <v>Quote process</v>
      </c>
      <c r="I355" s="26">
        <f>IFERROR(VLOOKUP($B355,'PNF Data'!$B$2:$AO$3962,7,FALSE),"")</f>
        <v>25108</v>
      </c>
      <c r="J355" s="27">
        <f t="shared" si="47"/>
        <v>25108</v>
      </c>
      <c r="K355" s="93">
        <v>0</v>
      </c>
      <c r="L355" s="93" t="str">
        <f t="shared" si="48"/>
        <v>N/A</v>
      </c>
      <c r="M355" s="93" t="str">
        <f t="shared" si="49"/>
        <v>a</v>
      </c>
      <c r="N355" s="11">
        <f>IFERROR(VLOOKUP($B355,'PNF Data'!$B$2:$AO$3962,10,FALSE),"")</f>
        <v>45811</v>
      </c>
      <c r="O355" s="93" t="s">
        <v>57</v>
      </c>
      <c r="P355" s="11">
        <f>IFERROR(IF(VLOOKUP(B355,'PNF Data'!$B$2:$AO$3962,12,FALSE)=0,"TBC",VLOOKUP(B355,'PNF Data'!$B$2:$AO$3962,12,FALSE)),"")</f>
        <v>45995</v>
      </c>
      <c r="Q355" s="16"/>
      <c r="R355" s="16" t="str">
        <f>IFERROR(IF(VLOOKUP($B355,'PNF Data'!$B$2:$AO$3962,13,FALSE)=0,"TBC",VLOOKUP($B355,'PNF Data'!$B$2:$AO$3962,13,FALSE)),"")</f>
        <v>Millgate Limited</v>
      </c>
      <c r="S355" s="119" t="str">
        <f>IFERROR(IF(VLOOKUP($B355,'PNF Data'!$B$2:$AO$3962,14,FALSE)=0,"TBC",VLOOKUP($B355,'PNF Data'!$B$2:$AO$3962,14,FALSE)),"")</f>
        <v>Small or medium sized enterprise</v>
      </c>
      <c r="T355" s="32">
        <f>IFERROR(IF(VLOOKUP($B355,'PNF Data'!$B$2:$AO$3962,15,FALSE)=0,"TBC",VLOOKUP($B355,'PNF Data'!$B$2:$AO$3962,15,FALSE)),"")</f>
        <v>3229619</v>
      </c>
      <c r="U355" s="37" t="str">
        <f>IFERROR(VLOOKUP($B355,'PNF Data'!$B$2:$AO$3962,5,FALSE),"")</f>
        <v>10. Contract management</v>
      </c>
    </row>
    <row r="356" spans="1:21" ht="36" x14ac:dyDescent="0.2">
      <c r="A356" s="114" t="s">
        <v>30</v>
      </c>
      <c r="B356" s="16">
        <v>21587</v>
      </c>
      <c r="C356" s="16" t="str">
        <f>_xlfn.XLOOKUP(B356,'PNF Data'!$B:$B,'PNF Data'!T:T,"",0,1)</f>
        <v>Housing and community safety</v>
      </c>
      <c r="D356" s="38" t="str">
        <f>_xlfn.IFNA(VLOOKUP(C356,Key!B$3:E$25,4,FALSE),"")</f>
        <v>Communities and housing</v>
      </c>
      <c r="E356" s="16" t="str">
        <f>IFERROR(VLOOKUP($B356,'PNF Data'!$B$2:$AO$3962,3,FALSE),"")</f>
        <v>INTERACT staff members May 2025</v>
      </c>
      <c r="F356" s="16" t="str">
        <f>IFERROR(VLOOKUP($B356,'PNF Data'!$B$2:$AO$3962,16,FALSE),"")</f>
        <v>People and Professional Services</v>
      </c>
      <c r="G356" s="16" t="str">
        <f>IFERROR(VLOOKUP($B356,'PNF Data'!$B$2:$AO$3962,34,FALSE),"")</f>
        <v>Recruitment and HR</v>
      </c>
      <c r="H356" s="16" t="str">
        <f>IFERROR(IF(VLOOKUP($B356,'PNF Data'!$B$2:$AO$3962,6,FALSE)=0,"TBC",VLOOKUP($B356,'PNF Data'!$B$2:$AO$3962,6,FALSE)),"")</f>
        <v>Direct award</v>
      </c>
      <c r="I356" s="26">
        <f>IFERROR(VLOOKUP($B356,'PNF Data'!$B$2:$AO$3962,7,FALSE),"")</f>
        <v>13552</v>
      </c>
      <c r="J356" s="27">
        <f t="shared" si="47"/>
        <v>13552</v>
      </c>
      <c r="K356" s="93">
        <v>0</v>
      </c>
      <c r="L356" s="93" t="str">
        <f t="shared" si="48"/>
        <v>N/A</v>
      </c>
      <c r="M356" s="93" t="str">
        <f t="shared" si="49"/>
        <v>a</v>
      </c>
      <c r="N356" s="11">
        <f>IFERROR(VLOOKUP($B356,'PNF Data'!$B$2:$AO$3962,10,FALSE),"")</f>
        <v>45811</v>
      </c>
      <c r="O356" s="93" t="s">
        <v>57</v>
      </c>
      <c r="P356" s="11">
        <v>45996</v>
      </c>
      <c r="Q356" s="16"/>
      <c r="R356" s="16" t="str">
        <f>IFERROR(IF(VLOOKUP($B356,'PNF Data'!$B$2:$AO$3962,13,FALSE)=0,"TBC",VLOOKUP($B356,'PNF Data'!$B$2:$AO$3962,13,FALSE)),"")</f>
        <v>Norfolk Citizens Advice</v>
      </c>
      <c r="S356" s="119" t="str">
        <f>IFERROR(IF(VLOOKUP($B356,'PNF Data'!$B$2:$AO$3962,14,FALSE)=0,"TBC",VLOOKUP($B356,'PNF Data'!$B$2:$AO$3962,14,FALSE)),"")</f>
        <v>Small or medium sized enterprise</v>
      </c>
      <c r="T356" s="32">
        <f>IFERROR(IF(VLOOKUP($B356,'PNF Data'!$B$2:$AO$3962,15,FALSE)=0,"TBC",VLOOKUP($B356,'PNF Data'!$B$2:$AO$3962,15,FALSE)),"")</f>
        <v>3617412</v>
      </c>
      <c r="U356" s="37" t="str">
        <f>IFERROR(VLOOKUP($B356,'PNF Data'!$B$2:$AO$3962,5,FALSE),"")</f>
        <v>10. Contract management</v>
      </c>
    </row>
    <row r="357" spans="1:21" ht="60" x14ac:dyDescent="0.2">
      <c r="A357" s="114" t="s">
        <v>92</v>
      </c>
      <c r="B357" s="16">
        <v>21588</v>
      </c>
      <c r="C357" s="16" t="str">
        <f>_xlfn.XLOOKUP(B357,'PNF Data'!$B:$B,'PNF Data'!T:T,"",0,1)</f>
        <v>Customers, IT and digital</v>
      </c>
      <c r="D357" s="38" t="str">
        <f>_xlfn.IFNA(VLOOKUP(C357,Key!B$3:E$25,4,FALSE),"")</f>
        <v>Resources</v>
      </c>
      <c r="E357" s="16" t="str">
        <f>IFERROR(VLOOKUP($B357,'PNF Data'!$B$2:$AO$3962,3,FALSE),"")</f>
        <v>Outsystems Digital Development Software Platform</v>
      </c>
      <c r="F357" s="16" t="str">
        <f>IFERROR(VLOOKUP($B357,'PNF Data'!$B$2:$AO$3962,16,FALSE),"")</f>
        <v>IT and Documents</v>
      </c>
      <c r="G357" s="16" t="str">
        <f>IFERROR(VLOOKUP($B357,'PNF Data'!$B$2:$AO$3962,34,FALSE),"")</f>
        <v>Technology products and services, including CCTV products and maintenance</v>
      </c>
      <c r="H357" s="16" t="str">
        <f>IFERROR(IF(VLOOKUP($B357,'PNF Data'!$B$2:$AO$3962,6,FALSE)=0,"TBC",VLOOKUP($B357,'PNF Data'!$B$2:$AO$3962,6,FALSE)),"")</f>
        <v>TBC</v>
      </c>
      <c r="I357" s="26">
        <f>IFERROR(VLOOKUP($B357,'PNF Data'!$B$2:$AO$3962,7,FALSE),"")</f>
        <v>399000</v>
      </c>
      <c r="J357" s="27" t="str">
        <f t="shared" si="47"/>
        <v>TBC</v>
      </c>
      <c r="K357" s="93">
        <v>0</v>
      </c>
      <c r="L357" s="93" t="str">
        <f t="shared" si="48"/>
        <v>TBC</v>
      </c>
      <c r="M357" s="93" t="str">
        <f t="shared" si="49"/>
        <v>TBC</v>
      </c>
      <c r="N357" s="11">
        <f>IFERROR(VLOOKUP($B357,'PNF Data'!$B$2:$AO$3962,10,FALSE),"")</f>
        <v>46113</v>
      </c>
      <c r="O357" s="93" t="s">
        <v>57</v>
      </c>
      <c r="P357" s="11" t="s">
        <v>57</v>
      </c>
      <c r="Q357" s="16"/>
      <c r="R357" s="16" t="str">
        <f>IFERROR(IF(VLOOKUP($B357,'PNF Data'!$B$2:$AO$3962,13,FALSE)=0,"TBC",VLOOKUP($B357,'PNF Data'!$B$2:$AO$3962,13,FALSE)),"")</f>
        <v>TBC</v>
      </c>
      <c r="S357" s="119" t="str">
        <f>IFERROR(IF(VLOOKUP($B357,'PNF Data'!$B$2:$AO$3962,14,FALSE)=0,"TBC",VLOOKUP($B357,'PNF Data'!$B$2:$AO$3962,14,FALSE)),"")</f>
        <v>TBC</v>
      </c>
      <c r="T357" s="32" t="str">
        <f>IFERROR(IF(VLOOKUP($B357,'PNF Data'!$B$2:$AO$3962,15,FALSE)=0,"TBC",VLOOKUP($B357,'PNF Data'!$B$2:$AO$3962,15,FALSE)),"")</f>
        <v>TBC</v>
      </c>
      <c r="U357" s="37" t="str">
        <f>IFERROR(VLOOKUP($B357,'PNF Data'!$B$2:$AO$3962,5,FALSE),"")</f>
        <v>1. Not started</v>
      </c>
    </row>
    <row r="358" spans="1:21" ht="72" x14ac:dyDescent="0.2">
      <c r="A358" s="114" t="s">
        <v>30</v>
      </c>
      <c r="B358" s="16">
        <v>21589</v>
      </c>
      <c r="C358" s="16" t="str">
        <f>_xlfn.XLOOKUP(B358,'PNF Data'!$B:$B,'PNF Data'!T:T,"",0,1)</f>
        <v>Housing delivery</v>
      </c>
      <c r="D358" s="38" t="str">
        <f>_xlfn.IFNA(VLOOKUP(C358,Key!B$3:E$25,4,FALSE),"")</f>
        <v>Development and city services</v>
      </c>
      <c r="E358" s="16" t="str">
        <f>IFERROR(VLOOKUP($B358,'PNF Data'!$B$2:$AO$3962,3,FALSE),"")</f>
        <v>Employers Agent and cost consultant services for Argyle Street redevelopment RIBA 4-7</v>
      </c>
      <c r="F358" s="16" t="str">
        <f>IFERROR(VLOOKUP($B358,'PNF Data'!$B$2:$AO$3962,16,FALSE),"")</f>
        <v>Buildings and works</v>
      </c>
      <c r="G358" s="16" t="str">
        <f>IFERROR(VLOOKUP($B358,'PNF Data'!$B$2:$AO$3962,34,FALSE),"")</f>
        <v>Construction and demolition. (Including design  and related professional services)</v>
      </c>
      <c r="H358" s="16" t="str">
        <f>IFERROR(IF(VLOOKUP($B358,'PNF Data'!$B$2:$AO$3962,6,FALSE)=0,"TBC",VLOOKUP($B358,'PNF Data'!$B$2:$AO$3962,6,FALSE)),"")</f>
        <v>Framework - Direct award</v>
      </c>
      <c r="I358" s="26">
        <f>IFERROR(VLOOKUP($B358,'PNF Data'!$B$2:$AO$3962,7,FALSE),"")</f>
        <v>78846</v>
      </c>
      <c r="J358" s="27">
        <f t="shared" si="47"/>
        <v>78846</v>
      </c>
      <c r="K358" s="93">
        <v>0</v>
      </c>
      <c r="L358" s="93" t="str">
        <f t="shared" si="48"/>
        <v>N/A</v>
      </c>
      <c r="M358" s="93" t="str">
        <f t="shared" si="49"/>
        <v>a</v>
      </c>
      <c r="N358" s="11">
        <v>45838</v>
      </c>
      <c r="O358" s="93" t="s">
        <v>38</v>
      </c>
      <c r="P358" s="11">
        <v>46933</v>
      </c>
      <c r="Q358" s="16"/>
      <c r="R358" s="16" t="s">
        <v>725</v>
      </c>
      <c r="S358" s="119" t="s">
        <v>114</v>
      </c>
      <c r="T358" s="32" t="s">
        <v>726</v>
      </c>
      <c r="U358" s="37" t="s">
        <v>58</v>
      </c>
    </row>
    <row r="359" spans="1:21" ht="24" customHeight="1" x14ac:dyDescent="0.2">
      <c r="A359" s="114" t="s">
        <v>92</v>
      </c>
      <c r="B359" s="16">
        <v>21593</v>
      </c>
      <c r="C359" s="16" t="s">
        <v>87</v>
      </c>
      <c r="D359" s="38" t="str">
        <f>_xlfn.IFNA(VLOOKUP(C359,Key!B$3:E$25,4,FALSE),"")</f>
        <v>Communities and housing</v>
      </c>
      <c r="E359" s="16" t="str">
        <f>IFERROR(VLOOKUP($B359,'PNF Data'!$B$2:$AO$3962,3,FALSE),"")</f>
        <v>Barnards Yard Solar PV Installation</v>
      </c>
      <c r="F359" s="16" t="str">
        <f>IFERROR(VLOOKUP($B359,'PNF Data'!$B$2:$AO$3962,16,FALSE),"")</f>
        <v>Buildings and works</v>
      </c>
      <c r="G359" s="16" t="str">
        <f>IFERROR(VLOOKUP($B359,'PNF Data'!$B$2:$AO$3962,34,FALSE),"")</f>
        <v>Building products and maintenance services</v>
      </c>
      <c r="H359" s="16" t="str">
        <f>IFERROR(IF(VLOOKUP($B359,'PNF Data'!$B$2:$AO$3962,6,FALSE)=0,"TBC",VLOOKUP($B359,'PNF Data'!$B$2:$AO$3962,6,FALSE)),"")</f>
        <v>TBC</v>
      </c>
      <c r="I359" s="26">
        <f>IFERROR(VLOOKUP($B359,'PNF Data'!$B$2:$AO$3962,7,FALSE),"")</f>
        <v>225000</v>
      </c>
      <c r="J359" s="27" t="str">
        <f t="shared" si="47"/>
        <v>TBC</v>
      </c>
      <c r="K359" s="93">
        <v>0</v>
      </c>
      <c r="L359" s="93" t="str">
        <f t="shared" si="48"/>
        <v>TBC</v>
      </c>
      <c r="M359" s="93" t="str">
        <f t="shared" si="49"/>
        <v>TBC</v>
      </c>
      <c r="N359" s="11">
        <f>IFERROR(VLOOKUP($B359,'PNF Data'!$B$2:$AO$3962,10,FALSE),"")</f>
        <v>45901</v>
      </c>
      <c r="O359" s="93" t="s">
        <v>57</v>
      </c>
      <c r="P359" s="11" t="s">
        <v>57</v>
      </c>
      <c r="Q359" s="16"/>
      <c r="R359" s="16" t="str">
        <f>IFERROR(IF(VLOOKUP($B359,'PNF Data'!$B$2:$AO$3962,13,FALSE)=0,"TBC",VLOOKUP($B359,'PNF Data'!$B$2:$AO$3962,13,FALSE)),"")</f>
        <v>TBC</v>
      </c>
      <c r="S359" s="119" t="str">
        <f>IFERROR(IF(VLOOKUP($B359,'PNF Data'!$B$2:$AO$3962,14,FALSE)=0,"TBC",VLOOKUP($B359,'PNF Data'!$B$2:$AO$3962,14,FALSE)),"")</f>
        <v>TBC</v>
      </c>
      <c r="T359" s="32" t="str">
        <f>IFERROR(IF(VLOOKUP($B359,'PNF Data'!$B$2:$AO$3962,15,FALSE)=0,"TBC",VLOOKUP($B359,'PNF Data'!$B$2:$AO$3962,15,FALSE)),"")</f>
        <v>TBC</v>
      </c>
      <c r="U359" s="37" t="str">
        <f>IFERROR(VLOOKUP($B359,'PNF Data'!$B$2:$AO$3962,5,FALSE),"")</f>
        <v>1. Not started</v>
      </c>
    </row>
    <row r="360" spans="1:21" ht="36" customHeight="1" x14ac:dyDescent="0.2">
      <c r="A360" s="114" t="s">
        <v>30</v>
      </c>
      <c r="B360" s="16">
        <v>21594</v>
      </c>
      <c r="C360" s="16" t="s">
        <v>87</v>
      </c>
      <c r="D360" s="38" t="str">
        <f>_xlfn.IFNA(VLOOKUP(C360,Key!B$3:E$25,4,FALSE),"")</f>
        <v>Communities and housing</v>
      </c>
      <c r="E360" s="16" t="str">
        <f>IFERROR(VLOOKUP($B360,'PNF Data'!$B$2:$AO$3962,3,FALSE),"")</f>
        <v>Eleanor Road Solar PV Installation</v>
      </c>
      <c r="F360" s="16" t="str">
        <f>IFERROR(VLOOKUP($B360,'PNF Data'!$B$2:$AO$3962,16,FALSE),"")</f>
        <v>Buildings and works</v>
      </c>
      <c r="G360" s="16" t="str">
        <f>IFERROR(VLOOKUP($B360,'PNF Data'!$B$2:$AO$3962,34,FALSE),"")</f>
        <v>Building products and maintenance services</v>
      </c>
      <c r="H360" s="16" t="str">
        <f>IFERROR(IF(VLOOKUP($B360,'PNF Data'!$B$2:$AO$3962,6,FALSE)=0,"TBC",VLOOKUP($B360,'PNF Data'!$B$2:$AO$3962,6,FALSE)),"")</f>
        <v>Framework - Further competition</v>
      </c>
      <c r="I360" s="26">
        <f>IFERROR(VLOOKUP($B360,'PNF Data'!$B$2:$AO$3962,7,FALSE),"")</f>
        <v>99999</v>
      </c>
      <c r="J360" s="27">
        <f t="shared" si="47"/>
        <v>99999</v>
      </c>
      <c r="K360" s="93">
        <v>0</v>
      </c>
      <c r="L360" s="93" t="str">
        <f t="shared" si="48"/>
        <v>N/A</v>
      </c>
      <c r="M360" s="93" t="str">
        <f t="shared" si="49"/>
        <v>a</v>
      </c>
      <c r="N360" s="11">
        <f>IFERROR(VLOOKUP($B360,'PNF Data'!$B$2:$AO$3962,10,FALSE),"")</f>
        <v>45901</v>
      </c>
      <c r="O360" s="93" t="s">
        <v>57</v>
      </c>
      <c r="P360" s="11">
        <f>IFERROR(IF(VLOOKUP(B360,'PNF Data'!$B$2:$AO$3962,12,FALSE)=0,"TBC",VLOOKUP(B360,'PNF Data'!$B$2:$AO$3962,12,FALSE)),"")</f>
        <v>45932</v>
      </c>
      <c r="Q360" s="16"/>
      <c r="R360" s="16" t="str">
        <f>IFERROR(IF(VLOOKUP($B360,'PNF Data'!$B$2:$AO$3962,13,FALSE)=0,"TBC",VLOOKUP($B360,'PNF Data'!$B$2:$AO$3962,13,FALSE)),"")</f>
        <v>TBC</v>
      </c>
      <c r="S360" s="119" t="str">
        <f>IFERROR(IF(VLOOKUP($B360,'PNF Data'!$B$2:$AO$3962,14,FALSE)=0,"TBC",VLOOKUP($B360,'PNF Data'!$B$2:$AO$3962,14,FALSE)),"")</f>
        <v>Small or medium sized enterprise</v>
      </c>
      <c r="T360" s="32" t="str">
        <f>IFERROR(IF(VLOOKUP($B360,'PNF Data'!$B$2:$AO$3962,15,FALSE)=0,"TBC",VLOOKUP($B360,'PNF Data'!$B$2:$AO$3962,15,FALSE)),"")</f>
        <v>TBC</v>
      </c>
      <c r="U360" s="37" t="str">
        <f>IFERROR(VLOOKUP($B360,'PNF Data'!$B$2:$AO$3962,5,FALSE),"")</f>
        <v>10. Contract management</v>
      </c>
    </row>
    <row r="361" spans="1:21" ht="36" customHeight="1" x14ac:dyDescent="0.2">
      <c r="A361" s="114" t="s">
        <v>30</v>
      </c>
      <c r="B361" s="16">
        <v>21595</v>
      </c>
      <c r="C361" s="16" t="s">
        <v>87</v>
      </c>
      <c r="D361" s="38" t="str">
        <f>_xlfn.IFNA(VLOOKUP(C361,Key!B$3:E$25,4,FALSE),"")</f>
        <v>Communities and housing</v>
      </c>
      <c r="E361" s="16" t="str">
        <f>IFERROR(VLOOKUP($B361,'PNF Data'!$B$2:$AO$3962,3,FALSE),"")</f>
        <v>Barnards Yard ASHP Installation</v>
      </c>
      <c r="F361" s="16" t="str">
        <f>IFERROR(VLOOKUP($B361,'PNF Data'!$B$2:$AO$3962,16,FALSE),"")</f>
        <v>Buildings and works</v>
      </c>
      <c r="G361" s="16" t="str">
        <f>IFERROR(VLOOKUP($B361,'PNF Data'!$B$2:$AO$3962,34,FALSE),"")</f>
        <v>Building products and maintenance services</v>
      </c>
      <c r="H361" s="16" t="str">
        <f>IFERROR(IF(VLOOKUP($B361,'PNF Data'!$B$2:$AO$3962,6,FALSE)=0,"TBC",VLOOKUP($B361,'PNF Data'!$B$2:$AO$3962,6,FALSE)),"")</f>
        <v>Framework - Further competition</v>
      </c>
      <c r="I361" s="26">
        <f>IFERROR(VLOOKUP($B361,'PNF Data'!$B$2:$AO$3962,7,FALSE),"")</f>
        <v>99999</v>
      </c>
      <c r="J361" s="27">
        <f t="shared" si="47"/>
        <v>99999</v>
      </c>
      <c r="K361" s="93">
        <v>0</v>
      </c>
      <c r="L361" s="93" t="str">
        <f t="shared" si="48"/>
        <v>N/A</v>
      </c>
      <c r="M361" s="93" t="str">
        <f t="shared" si="49"/>
        <v>a</v>
      </c>
      <c r="N361" s="11">
        <f>IFERROR(VLOOKUP($B361,'PNF Data'!$B$2:$AO$3962,10,FALSE),"")</f>
        <v>45901</v>
      </c>
      <c r="O361" s="93" t="s">
        <v>57</v>
      </c>
      <c r="P361" s="11">
        <f>IFERROR(IF(VLOOKUP(B361,'PNF Data'!$B$2:$AO$3962,12,FALSE)=0,"TBC",VLOOKUP(B361,'PNF Data'!$B$2:$AO$3962,12,FALSE)),"")</f>
        <v>45932</v>
      </c>
      <c r="Q361" s="16"/>
      <c r="R361" s="16" t="str">
        <f>IFERROR(IF(VLOOKUP($B361,'PNF Data'!$B$2:$AO$3962,13,FALSE)=0,"TBC",VLOOKUP($B361,'PNF Data'!$B$2:$AO$3962,13,FALSE)),"")</f>
        <v>TBC</v>
      </c>
      <c r="S361" s="119" t="str">
        <f>IFERROR(IF(VLOOKUP($B361,'PNF Data'!$B$2:$AO$3962,14,FALSE)=0,"TBC",VLOOKUP($B361,'PNF Data'!$B$2:$AO$3962,14,FALSE)),"")</f>
        <v>Small or medium sized enterprise</v>
      </c>
      <c r="T361" s="32" t="str">
        <f>IFERROR(IF(VLOOKUP($B361,'PNF Data'!$B$2:$AO$3962,15,FALSE)=0,"TBC",VLOOKUP($B361,'PNF Data'!$B$2:$AO$3962,15,FALSE)),"")</f>
        <v>TBC</v>
      </c>
      <c r="U361" s="37" t="str">
        <f>IFERROR(VLOOKUP($B361,'PNF Data'!$B$2:$AO$3962,5,FALSE),"")</f>
        <v>10. Contract management</v>
      </c>
    </row>
    <row r="362" spans="1:21" ht="36" customHeight="1" x14ac:dyDescent="0.2">
      <c r="A362" s="114" t="s">
        <v>30</v>
      </c>
      <c r="B362" s="16">
        <v>21596</v>
      </c>
      <c r="C362" s="16" t="s">
        <v>87</v>
      </c>
      <c r="D362" s="38" t="str">
        <f>_xlfn.IFNA(VLOOKUP(C362,Key!B$3:E$25,4,FALSE),"")</f>
        <v>Communities and housing</v>
      </c>
      <c r="E362" s="16" t="str">
        <f>IFERROR(VLOOKUP($B362,'PNF Data'!$B$2:$AO$3962,3,FALSE),"")</f>
        <v>Eleanor Road ASHP Installation</v>
      </c>
      <c r="F362" s="16" t="str">
        <f>IFERROR(VLOOKUP($B362,'PNF Data'!$B$2:$AO$3962,16,FALSE),"")</f>
        <v>Buildings and works</v>
      </c>
      <c r="G362" s="16" t="str">
        <f>IFERROR(VLOOKUP($B362,'PNF Data'!$B$2:$AO$3962,34,FALSE),"")</f>
        <v>Building products and maintenance services</v>
      </c>
      <c r="H362" s="16" t="str">
        <f>IFERROR(IF(VLOOKUP($B362,'PNF Data'!$B$2:$AO$3962,6,FALSE)=0,"TBC",VLOOKUP($B362,'PNF Data'!$B$2:$AO$3962,6,FALSE)),"")</f>
        <v>Framework - Further competition</v>
      </c>
      <c r="I362" s="26">
        <f>IFERROR(VLOOKUP($B362,'PNF Data'!$B$2:$AO$3962,7,FALSE),"")</f>
        <v>99999</v>
      </c>
      <c r="J362" s="27">
        <f t="shared" si="47"/>
        <v>99999</v>
      </c>
      <c r="K362" s="93">
        <v>0</v>
      </c>
      <c r="L362" s="93" t="str">
        <f t="shared" si="48"/>
        <v>N/A</v>
      </c>
      <c r="M362" s="93" t="str">
        <f t="shared" si="49"/>
        <v>a</v>
      </c>
      <c r="N362" s="11">
        <f>IFERROR(VLOOKUP($B362,'PNF Data'!$B$2:$AO$3962,10,FALSE),"")</f>
        <v>45901</v>
      </c>
      <c r="O362" s="93" t="s">
        <v>57</v>
      </c>
      <c r="P362" s="11">
        <f>IFERROR(IF(VLOOKUP(B362,'PNF Data'!$B$2:$AO$3962,12,FALSE)=0,"TBC",VLOOKUP(B362,'PNF Data'!$B$2:$AO$3962,12,FALSE)),"")</f>
        <v>45932</v>
      </c>
      <c r="Q362" s="16"/>
      <c r="R362" s="16" t="str">
        <f>IFERROR(IF(VLOOKUP($B362,'PNF Data'!$B$2:$AO$3962,13,FALSE)=0,"TBC",VLOOKUP($B362,'PNF Data'!$B$2:$AO$3962,13,FALSE)),"")</f>
        <v>TBC</v>
      </c>
      <c r="S362" s="119" t="str">
        <f>IFERROR(IF(VLOOKUP($B362,'PNF Data'!$B$2:$AO$3962,14,FALSE)=0,"TBC",VLOOKUP($B362,'PNF Data'!$B$2:$AO$3962,14,FALSE)),"")</f>
        <v>Small or medium sized enterprise</v>
      </c>
      <c r="T362" s="32" t="str">
        <f>IFERROR(IF(VLOOKUP($B362,'PNF Data'!$B$2:$AO$3962,15,FALSE)=0,"TBC",VLOOKUP($B362,'PNF Data'!$B$2:$AO$3962,15,FALSE)),"")</f>
        <v>TBC</v>
      </c>
      <c r="U362" s="37" t="str">
        <f>IFERROR(VLOOKUP($B362,'PNF Data'!$B$2:$AO$3962,5,FALSE),"")</f>
        <v>10. Contract management</v>
      </c>
    </row>
    <row r="363" spans="1:21" ht="24" customHeight="1" x14ac:dyDescent="0.2">
      <c r="A363" s="114" t="s">
        <v>30</v>
      </c>
      <c r="B363" s="16">
        <v>21599</v>
      </c>
      <c r="C363" s="16" t="str">
        <f>_xlfn.XLOOKUP(B363,'PNF Data'!$B:$B,'PNF Data'!T:T,"",0,1)</f>
        <v>Strategy, engagement and culture</v>
      </c>
      <c r="D363" s="38" t="str">
        <f>_xlfn.IFNA(VLOOKUP(C363,Key!B$3:E$25,4,FALSE),"")</f>
        <v>Communities and housing</v>
      </c>
      <c r="E363" s="16" t="str">
        <f>IFERROR(VLOOKUP($B363,'PNF Data'!$B$2:$AO$3962,3,FALSE),"")</f>
        <v>Alison Pickering communictions officer role</v>
      </c>
      <c r="F363" s="16" t="str">
        <f>IFERROR(VLOOKUP($B363,'PNF Data'!$B$2:$AO$3962,16,FALSE),"")</f>
        <v>People and Professional Services</v>
      </c>
      <c r="G363" s="16" t="str">
        <f>IFERROR(VLOOKUP($B363,'PNF Data'!$B$2:$AO$3962,34,FALSE),"")</f>
        <v>Consultancy/professional services</v>
      </c>
      <c r="H363" s="16" t="str">
        <f>IFERROR(IF(VLOOKUP($B363,'PNF Data'!$B$2:$AO$3962,6,FALSE)=0,"TBC",VLOOKUP($B363,'PNF Data'!$B$2:$AO$3962,6,FALSE)),"")</f>
        <v>Direct award</v>
      </c>
      <c r="I363" s="26">
        <f>IFERROR(VLOOKUP($B363,'PNF Data'!$B$2:$AO$3962,7,FALSE),"")</f>
        <v>26000</v>
      </c>
      <c r="J363" s="27">
        <v>23600</v>
      </c>
      <c r="K363" s="93">
        <v>0</v>
      </c>
      <c r="L363" s="93" t="str">
        <f t="shared" si="48"/>
        <v>N/A</v>
      </c>
      <c r="M363" s="93" t="str">
        <f t="shared" si="49"/>
        <v>a</v>
      </c>
      <c r="N363" s="11">
        <f>IFERROR(VLOOKUP($B363,'PNF Data'!$B$2:$AO$3962,10,FALSE),"")</f>
        <v>45817</v>
      </c>
      <c r="O363" s="93" t="s">
        <v>57</v>
      </c>
      <c r="P363" s="11">
        <v>45905</v>
      </c>
      <c r="Q363" s="16"/>
      <c r="R363" s="16" t="str">
        <f>IFERROR(IF(VLOOKUP($B363,'PNF Data'!$B$2:$AO$3962,13,FALSE)=0,"TBC",VLOOKUP($B363,'PNF Data'!$B$2:$AO$3962,13,FALSE)),"")</f>
        <v>PAYSTREAM ACCOUNTING SERVICES LIMITED</v>
      </c>
      <c r="S363" s="119" t="str">
        <f>IFERROR(IF(VLOOKUP($B363,'PNF Data'!$B$2:$AO$3962,14,FALSE)=0,"TBC",VLOOKUP($B363,'PNF Data'!$B$2:$AO$3962,14,FALSE)),"")</f>
        <v>Small or medium sized enterprise</v>
      </c>
      <c r="T363" s="32">
        <f>IFERROR(IF(VLOOKUP($B363,'PNF Data'!$B$2:$AO$3962,15,FALSE)=0,"TBC",VLOOKUP($B363,'PNF Data'!$B$2:$AO$3962,15,FALSE)),"")</f>
        <v>7598955</v>
      </c>
      <c r="U363" s="37" t="str">
        <f>IFERROR(VLOOKUP($B363,'PNF Data'!$B$2:$AO$3962,5,FALSE),"")</f>
        <v>10. Contract management</v>
      </c>
    </row>
    <row r="364" spans="1:21" ht="24" customHeight="1" x14ac:dyDescent="0.2">
      <c r="A364" s="114" t="s">
        <v>30</v>
      </c>
      <c r="B364" s="16">
        <v>21602</v>
      </c>
      <c r="C364" s="16" t="s">
        <v>87</v>
      </c>
      <c r="D364" s="38" t="str">
        <f>_xlfn.IFNA(VLOOKUP(C364,Key!B$3:E$25,4,FALSE),"")</f>
        <v>Communities and housing</v>
      </c>
      <c r="E364" s="16" t="str">
        <f>IFERROR(VLOOKUP($B364,'PNF Data'!$B$2:$AO$3962,3,FALSE),"")</f>
        <v xml:space="preserve">mile cross boiler house electrical control panel replacement </v>
      </c>
      <c r="F364" s="16" t="str">
        <f>IFERROR(VLOOKUP($B364,'PNF Data'!$B$2:$AO$3962,16,FALSE),"")</f>
        <v>Buildings and works</v>
      </c>
      <c r="G364" s="16" t="str">
        <f>IFERROR(VLOOKUP($B364,'PNF Data'!$B$2:$AO$3962,34,FALSE),"")</f>
        <v>Building products and maintenance services</v>
      </c>
      <c r="H364" s="16" t="str">
        <f>IFERROR(IF(VLOOKUP($B364,'PNF Data'!$B$2:$AO$3962,6,FALSE)=0,"TBC",VLOOKUP($B364,'PNF Data'!$B$2:$AO$3962,6,FALSE)),"")</f>
        <v>Direct award</v>
      </c>
      <c r="I364" s="26">
        <f>IFERROR(VLOOKUP($B364,'PNF Data'!$B$2:$AO$3962,7,FALSE),"")</f>
        <v>10483</v>
      </c>
      <c r="J364" s="27">
        <f t="shared" ref="J364:J395" si="50">IF(U364="10. Contract management",I364,"TBC")</f>
        <v>10483</v>
      </c>
      <c r="K364" s="93">
        <v>0</v>
      </c>
      <c r="L364" s="93" t="str">
        <f t="shared" si="48"/>
        <v>N/A</v>
      </c>
      <c r="M364" s="93" t="str">
        <f t="shared" si="49"/>
        <v>a</v>
      </c>
      <c r="N364" s="11">
        <f>IFERROR(VLOOKUP($B364,'PNF Data'!$B$2:$AO$3962,10,FALSE),"")</f>
        <v>45748</v>
      </c>
      <c r="O364" s="93" t="s">
        <v>57</v>
      </c>
      <c r="P364" s="11">
        <f>IFERROR(IF(VLOOKUP(B364,'PNF Data'!$B$2:$AO$3962,12,FALSE)=0,"TBC",VLOOKUP(B364,'PNF Data'!$B$2:$AO$3962,12,FALSE)),"")</f>
        <v>45932</v>
      </c>
      <c r="Q364" s="16"/>
      <c r="R364" s="16" t="str">
        <f>IFERROR(IF(VLOOKUP($B364,'PNF Data'!$B$2:$AO$3962,13,FALSE)=0,"TBC",VLOOKUP($B364,'PNF Data'!$B$2:$AO$3962,13,FALSE)),"")</f>
        <v>HES</v>
      </c>
      <c r="S364" s="119" t="str">
        <f>IFERROR(IF(VLOOKUP($B364,'PNF Data'!$B$2:$AO$3962,14,FALSE)=0,"TBC",VLOOKUP($B364,'PNF Data'!$B$2:$AO$3962,14,FALSE)),"")</f>
        <v>Small or medium sized enterprise</v>
      </c>
      <c r="T364" s="32">
        <f>IFERROR(IF(VLOOKUP($B364,'PNF Data'!$B$2:$AO$3962,15,FALSE)=0,"TBC",VLOOKUP($B364,'PNF Data'!$B$2:$AO$3962,15,FALSE)),"")</f>
        <v>15884176</v>
      </c>
      <c r="U364" s="37" t="str">
        <f>IFERROR(VLOOKUP($B364,'PNF Data'!$B$2:$AO$3962,5,FALSE),"")</f>
        <v>10. Contract management</v>
      </c>
    </row>
    <row r="365" spans="1:21" ht="24" customHeight="1" x14ac:dyDescent="0.2">
      <c r="A365" s="114" t="s">
        <v>30</v>
      </c>
      <c r="B365" s="16">
        <v>21604</v>
      </c>
      <c r="C365" s="16" t="s">
        <v>727</v>
      </c>
      <c r="D365" s="38" t="str">
        <f>_xlfn.IFNA(VLOOKUP(C365,Key!B$3:E$25,4,FALSE),"")</f>
        <v>Resources</v>
      </c>
      <c r="E365" s="16" t="str">
        <f>IFERROR(VLOOKUP($B365,'PNF Data'!$B$2:$AO$3962,3,FALSE),"")</f>
        <v>KPMG - Housing Benefit Audit</v>
      </c>
      <c r="F365" s="16" t="str">
        <f>IFERROR(VLOOKUP($B365,'PNF Data'!$B$2:$AO$3962,16,FALSE),"")</f>
        <v>People and Professional Services</v>
      </c>
      <c r="G365" s="16" t="str">
        <f>IFERROR(VLOOKUP($B365,'PNF Data'!$B$2:$AO$3962,34,FALSE),"")</f>
        <v>Legal / audit</v>
      </c>
      <c r="H365" s="16" t="str">
        <f>IFERROR(IF(VLOOKUP($B365,'PNF Data'!$B$2:$AO$3962,6,FALSE)=0,"TBC",VLOOKUP($B365,'PNF Data'!$B$2:$AO$3962,6,FALSE)),"")</f>
        <v>Direct award</v>
      </c>
      <c r="I365" s="26">
        <f>IFERROR(VLOOKUP($B365,'PNF Data'!$B$2:$AO$3962,7,FALSE),"")</f>
        <v>55000</v>
      </c>
      <c r="J365" s="27">
        <f t="shared" si="50"/>
        <v>55000</v>
      </c>
      <c r="K365" s="93">
        <v>0</v>
      </c>
      <c r="L365" s="93" t="str">
        <f t="shared" si="48"/>
        <v>N/A</v>
      </c>
      <c r="M365" s="93" t="str">
        <f t="shared" si="49"/>
        <v>a</v>
      </c>
      <c r="N365" s="11">
        <f>IFERROR(VLOOKUP($B365,'PNF Data'!$B$2:$AO$3962,10,FALSE),"")</f>
        <v>45658</v>
      </c>
      <c r="O365" s="93" t="s">
        <v>57</v>
      </c>
      <c r="P365" s="11">
        <f>IFERROR(IF(VLOOKUP(B365,'PNF Data'!$B$2:$AO$3962,12,FALSE)=0,"TBC",VLOOKUP(B365,'PNF Data'!$B$2:$AO$3962,12,FALSE)),"")</f>
        <v>46572</v>
      </c>
      <c r="Q365" s="16"/>
      <c r="R365" s="16" t="str">
        <f>IFERROR(IF(VLOOKUP($B365,'PNF Data'!$B$2:$AO$3962,13,FALSE)=0,"TBC",VLOOKUP($B365,'PNF Data'!$B$2:$AO$3962,13,FALSE)),"")</f>
        <v>KPMG</v>
      </c>
      <c r="S365" s="119" t="str">
        <f>IFERROR(IF(VLOOKUP($B365,'PNF Data'!$B$2:$AO$3962,14,FALSE)=0,"TBC",VLOOKUP($B365,'PNF Data'!$B$2:$AO$3962,14,FALSE)),"")</f>
        <v>Large or multi-national enterprise</v>
      </c>
      <c r="T365" s="32" t="str">
        <f>IFERROR(IF(VLOOKUP($B365,'PNF Data'!$B$2:$AO$3962,15,FALSE)=0,"TBC",VLOOKUP($B365,'PNF Data'!$B$2:$AO$3962,15,FALSE)),"")</f>
        <v>OC 301540</v>
      </c>
      <c r="U365" s="37" t="str">
        <f>IFERROR(VLOOKUP($B365,'PNF Data'!$B$2:$AO$3962,5,FALSE),"")</f>
        <v>10. Contract management</v>
      </c>
    </row>
    <row r="366" spans="1:21" ht="24" customHeight="1" x14ac:dyDescent="0.2">
      <c r="A366" s="114" t="s">
        <v>30</v>
      </c>
      <c r="B366" s="16">
        <v>21605</v>
      </c>
      <c r="C366" s="16" t="s">
        <v>87</v>
      </c>
      <c r="D366" s="38" t="str">
        <f>_xlfn.IFNA(VLOOKUP(C366,Key!B$3:E$25,4,FALSE),"")</f>
        <v>Communities and housing</v>
      </c>
      <c r="E366" s="16" t="str">
        <f>IFERROR(VLOOKUP($B366,'PNF Data'!$B$2:$AO$3962,3,FALSE),"")</f>
        <v xml:space="preserve">Barnards Yard Air source Heat Pump </v>
      </c>
      <c r="F366" s="16" t="str">
        <f>IFERROR(VLOOKUP($B366,'PNF Data'!$B$2:$AO$3962,16,FALSE),"")</f>
        <v>Buildings and works</v>
      </c>
      <c r="G366" s="16" t="str">
        <f>IFERROR(VLOOKUP($B366,'PNF Data'!$B$2:$AO$3962,34,FALSE),"")</f>
        <v>Building products and maintenance services</v>
      </c>
      <c r="H366" s="16" t="str">
        <f>IFERROR(IF(VLOOKUP($B366,'PNF Data'!$B$2:$AO$3962,6,FALSE)=0,"TBC",VLOOKUP($B366,'PNF Data'!$B$2:$AO$3962,6,FALSE)),"")</f>
        <v>Quote process</v>
      </c>
      <c r="I366" s="26">
        <f>IFERROR(VLOOKUP($B366,'PNF Data'!$B$2:$AO$3962,7,FALSE),"")</f>
        <v>25000</v>
      </c>
      <c r="J366" s="27">
        <f t="shared" si="50"/>
        <v>25000</v>
      </c>
      <c r="K366" s="93">
        <v>0</v>
      </c>
      <c r="L366" s="93" t="str">
        <f t="shared" si="48"/>
        <v>N/A</v>
      </c>
      <c r="M366" s="93" t="str">
        <f t="shared" si="49"/>
        <v>a</v>
      </c>
      <c r="N366" s="11">
        <f>IFERROR(VLOOKUP($B366,'PNF Data'!$B$2:$AO$3962,10,FALSE),"")</f>
        <v>45880</v>
      </c>
      <c r="O366" s="93" t="s">
        <v>57</v>
      </c>
      <c r="P366" s="11">
        <f>IFERROR(IF(VLOOKUP(B366,'PNF Data'!$B$2:$AO$3962,12,FALSE)=0,"TBC",VLOOKUP(B366,'PNF Data'!$B$2:$AO$3962,12,FALSE)),"")</f>
        <v>45932</v>
      </c>
      <c r="Q366" s="16"/>
      <c r="R366" s="16" t="str">
        <f>IFERROR(IF(VLOOKUP($B366,'PNF Data'!$B$2:$AO$3962,13,FALSE)=0,"TBC",VLOOKUP($B366,'PNF Data'!$B$2:$AO$3962,13,FALSE)),"")</f>
        <v>tbc</v>
      </c>
      <c r="S366" s="119" t="str">
        <f>IFERROR(IF(VLOOKUP($B366,'PNF Data'!$B$2:$AO$3962,14,FALSE)=0,"TBC",VLOOKUP($B366,'PNF Data'!$B$2:$AO$3962,14,FALSE)),"")</f>
        <v>Small or medium sized enterprise</v>
      </c>
      <c r="T366" s="32" t="str">
        <f>IFERROR(IF(VLOOKUP($B366,'PNF Data'!$B$2:$AO$3962,15,FALSE)=0,"TBC",VLOOKUP($B366,'PNF Data'!$B$2:$AO$3962,15,FALSE)),"")</f>
        <v>tbc</v>
      </c>
      <c r="U366" s="37" t="str">
        <f>IFERROR(VLOOKUP($B366,'PNF Data'!$B$2:$AO$3962,5,FALSE),"")</f>
        <v>10. Contract management</v>
      </c>
    </row>
    <row r="367" spans="1:21" ht="24" customHeight="1" x14ac:dyDescent="0.2">
      <c r="A367" s="114" t="s">
        <v>30</v>
      </c>
      <c r="B367" s="16">
        <v>21610</v>
      </c>
      <c r="C367" s="16" t="s">
        <v>87</v>
      </c>
      <c r="D367" s="38" t="str">
        <f>_xlfn.IFNA(VLOOKUP(C367,Key!B$3:E$25,4,FALSE),"")</f>
        <v>Communities and housing</v>
      </c>
      <c r="E367" s="16" t="str">
        <f>IFERROR(VLOOKUP($B367,'PNF Data'!$B$2:$AO$3962,3,FALSE),"")</f>
        <v>Sprinkler and Dry Riser Servicing and Maintenance</v>
      </c>
      <c r="F367" s="16" t="str">
        <f>IFERROR(VLOOKUP($B367,'PNF Data'!$B$2:$AO$3962,16,FALSE),"")</f>
        <v>Buildings and works</v>
      </c>
      <c r="G367" s="16" t="str">
        <f>IFERROR(VLOOKUP($B367,'PNF Data'!$B$2:$AO$3962,34,FALSE),"")</f>
        <v>Building products and maintenance services</v>
      </c>
      <c r="H367" s="16" t="str">
        <f>IFERROR(IF(VLOOKUP($B367,'PNF Data'!$B$2:$AO$3962,6,FALSE)=0,"TBC",VLOOKUP($B367,'PNF Data'!$B$2:$AO$3962,6,FALSE)),"")</f>
        <v>Direct award</v>
      </c>
      <c r="I367" s="26">
        <f>IFERROR(VLOOKUP($B367,'PNF Data'!$B$2:$AO$3962,7,FALSE),"")</f>
        <v>5892</v>
      </c>
      <c r="J367" s="27">
        <f t="shared" si="50"/>
        <v>5892</v>
      </c>
      <c r="K367" s="93">
        <v>0</v>
      </c>
      <c r="L367" s="93" t="str">
        <f t="shared" si="48"/>
        <v>N/A</v>
      </c>
      <c r="M367" s="93" t="str">
        <f t="shared" si="49"/>
        <v>a</v>
      </c>
      <c r="N367" s="11">
        <f>IFERROR(VLOOKUP($B367,'PNF Data'!$B$2:$AO$3962,10,FALSE),"")</f>
        <v>45809</v>
      </c>
      <c r="O367" s="93" t="s">
        <v>57</v>
      </c>
      <c r="P367" s="11">
        <f>IFERROR(IF(VLOOKUP(B367,'PNF Data'!$B$2:$AO$3962,12,FALSE)=0,"TBC",VLOOKUP(B367,'PNF Data'!$B$2:$AO$3962,12,FALSE)),"")</f>
        <v>45932</v>
      </c>
      <c r="Q367" s="16"/>
      <c r="R367" s="16" t="str">
        <f>IFERROR(IF(VLOOKUP($B367,'PNF Data'!$B$2:$AO$3962,13,FALSE)=0,"TBC",VLOOKUP($B367,'PNF Data'!$B$2:$AO$3962,13,FALSE)),"")</f>
        <v>Fire Security (Sprinkler Installations) Ltd</v>
      </c>
      <c r="S367" s="119" t="str">
        <f>IFERROR(IF(VLOOKUP($B367,'PNF Data'!$B$2:$AO$3962,14,FALSE)=0,"TBC",VLOOKUP($B367,'PNF Data'!$B$2:$AO$3962,14,FALSE)),"")</f>
        <v>Small or medium sized enterprise</v>
      </c>
      <c r="T367" s="32">
        <f>IFERROR(IF(VLOOKUP($B367,'PNF Data'!$B$2:$AO$3962,15,FALSE)=0,"TBC",VLOOKUP($B367,'PNF Data'!$B$2:$AO$3962,15,FALSE)),"")</f>
        <v>1051511</v>
      </c>
      <c r="U367" s="37" t="str">
        <f>IFERROR(VLOOKUP($B367,'PNF Data'!$B$2:$AO$3962,5,FALSE),"")</f>
        <v>10. Contract management</v>
      </c>
    </row>
    <row r="368" spans="1:21" ht="36" x14ac:dyDescent="0.2">
      <c r="A368" s="114" t="s">
        <v>92</v>
      </c>
      <c r="B368" s="16">
        <v>21612</v>
      </c>
      <c r="C368" s="16" t="str">
        <f>_xlfn.XLOOKUP(B368,'PNF Data'!$B:$B,'PNF Data'!T:T,"",0,1)</f>
        <v>HR and organisational development</v>
      </c>
      <c r="D368" s="38" t="str">
        <f>_xlfn.IFNA(VLOOKUP(C368,Key!B$3:E$25,4,FALSE),"")</f>
        <v>Resources</v>
      </c>
      <c r="E368" s="16" t="str">
        <f>IFERROR(VLOOKUP($B368,'PNF Data'!$B$2:$AO$3962,3,FALSE),"")</f>
        <v>Occupational Health Contract</v>
      </c>
      <c r="F368" s="16" t="str">
        <f>IFERROR(VLOOKUP($B368,'PNF Data'!$B$2:$AO$3962,16,FALSE),"")</f>
        <v>People and Professional Services</v>
      </c>
      <c r="G368" s="16" t="str">
        <f>IFERROR(VLOOKUP($B368,'PNF Data'!$B$2:$AO$3962,34,FALSE),"")</f>
        <v>Recruitment and HR</v>
      </c>
      <c r="H368" s="16" t="str">
        <f>IFERROR(IF(VLOOKUP($B368,'PNF Data'!$B$2:$AO$3962,6,FALSE)=0,"TBC",VLOOKUP($B368,'PNF Data'!$B$2:$AO$3962,6,FALSE)),"")</f>
        <v>TBC</v>
      </c>
      <c r="I368" s="26">
        <f>IFERROR(VLOOKUP($B368,'PNF Data'!$B$2:$AO$3962,7,FALSE),"")</f>
        <v>105000</v>
      </c>
      <c r="J368" s="27" t="str">
        <f t="shared" si="50"/>
        <v>TBC</v>
      </c>
      <c r="K368" s="93">
        <v>0</v>
      </c>
      <c r="L368" s="93" t="str">
        <f t="shared" si="48"/>
        <v>TBC</v>
      </c>
      <c r="M368" s="93" t="str">
        <f t="shared" si="49"/>
        <v>TBC</v>
      </c>
      <c r="N368" s="11">
        <f>IFERROR(VLOOKUP($B368,'PNF Data'!$B$2:$AO$3962,10,FALSE),"")</f>
        <v>45870</v>
      </c>
      <c r="O368" s="93" t="s">
        <v>57</v>
      </c>
      <c r="P368" s="11" t="str">
        <f>IFERROR(IF(VLOOKUP(B368,'PNF Data'!$B$2:$AO$3962,12,FALSE)=0,"TBC",VLOOKUP(B368,'PNF Data'!$B$2:$AO$3962,12,FALSE)),"")</f>
        <v>03/07/1899</v>
      </c>
      <c r="Q368" s="16"/>
      <c r="R368" s="16" t="str">
        <f>IFERROR(IF(VLOOKUP($B368,'PNF Data'!$B$2:$AO$3962,13,FALSE)=0,"TBC",VLOOKUP($B368,'PNF Data'!$B$2:$AO$3962,13,FALSE)),"")</f>
        <v>TBC</v>
      </c>
      <c r="S368" s="119" t="str">
        <f>IFERROR(IF(VLOOKUP($B368,'PNF Data'!$B$2:$AO$3962,14,FALSE)=0,"TBC",VLOOKUP($B368,'PNF Data'!$B$2:$AO$3962,14,FALSE)),"")</f>
        <v>TBC</v>
      </c>
      <c r="T368" s="32" t="str">
        <f>IFERROR(IF(VLOOKUP($B368,'PNF Data'!$B$2:$AO$3962,15,FALSE)=0,"TBC",VLOOKUP($B368,'PNF Data'!$B$2:$AO$3962,15,FALSE)),"")</f>
        <v>TBC</v>
      </c>
      <c r="U368" s="37" t="s">
        <v>488</v>
      </c>
    </row>
    <row r="369" spans="1:21" ht="36" customHeight="1" x14ac:dyDescent="0.2">
      <c r="A369" s="114" t="s">
        <v>30</v>
      </c>
      <c r="B369" s="16">
        <v>21614</v>
      </c>
      <c r="C369" s="16" t="str">
        <f>_xlfn.XLOOKUP(B369,'PNF Data'!$B:$B,'PNF Data'!T:T,"",0,1)</f>
        <v>Property and economic development</v>
      </c>
      <c r="D369" s="38" t="str">
        <f>_xlfn.IFNA(VLOOKUP(C369,Key!B$3:E$25,4,FALSE),"")</f>
        <v>Development and city services</v>
      </c>
      <c r="E369" s="16" t="str">
        <f>IFERROR(VLOOKUP($B369,'PNF Data'!$B$2:$AO$3962,3,FALSE),"")</f>
        <v>St Giles House Service Charge Insurance recharges to NCC due to vacant properties and tenant caps</v>
      </c>
      <c r="F369" s="16" t="str">
        <f>IFERROR(VLOOKUP($B369,'PNF Data'!$B$2:$AO$3962,16,FALSE),"")</f>
        <v>Facilities management</v>
      </c>
      <c r="G369" s="16" t="str">
        <f>IFERROR(VLOOKUP($B369,'PNF Data'!$B$2:$AO$3962,34,FALSE),"")</f>
        <v>Multilet services including marketing, rent revews etc</v>
      </c>
      <c r="H369" s="16" t="str">
        <f>IFERROR(IF(VLOOKUP($B369,'PNF Data'!$B$2:$AO$3962,6,FALSE)=0,"TBC",VLOOKUP($B369,'PNF Data'!$B$2:$AO$3962,6,FALSE)),"")</f>
        <v>Direct award</v>
      </c>
      <c r="I369" s="26">
        <f>IFERROR(VLOOKUP($B369,'PNF Data'!$B$2:$AO$3962,7,FALSE),"")</f>
        <v>24500</v>
      </c>
      <c r="J369" s="27">
        <f t="shared" si="50"/>
        <v>24500</v>
      </c>
      <c r="K369" s="93">
        <v>0</v>
      </c>
      <c r="L369" s="93" t="str">
        <f t="shared" si="48"/>
        <v>N/A</v>
      </c>
      <c r="M369" s="93" t="str">
        <f t="shared" si="49"/>
        <v>a</v>
      </c>
      <c r="N369" s="11">
        <f>IFERROR(VLOOKUP($B369,'PNF Data'!$B$2:$AO$3962,10,FALSE),"")</f>
        <v>45835</v>
      </c>
      <c r="O369" s="93" t="s">
        <v>57</v>
      </c>
      <c r="P369" s="11">
        <f>IFERROR(IF(VLOOKUP(B369,'PNF Data'!$B$2:$AO$3962,12,FALSE)=0,"TBC",VLOOKUP(B369,'PNF Data'!$B$2:$AO$3962,12,FALSE)),"")</f>
        <v>46023</v>
      </c>
      <c r="Q369" s="16"/>
      <c r="R369" s="16" t="str">
        <f>IFERROR(IF(VLOOKUP($B369,'PNF Data'!$B$2:$AO$3962,13,FALSE)=0,"TBC",VLOOKUP($B369,'PNF Data'!$B$2:$AO$3962,13,FALSE)),"")</f>
        <v xml:space="preserve">carter jonas </v>
      </c>
      <c r="S369" s="119" t="str">
        <f>IFERROR(IF(VLOOKUP($B369,'PNF Data'!$B$2:$AO$3962,14,FALSE)=0,"TBC",VLOOKUP($B369,'PNF Data'!$B$2:$AO$3962,14,FALSE)),"")</f>
        <v>Large or multi-national enterprise</v>
      </c>
      <c r="T369" s="32" t="str">
        <f>IFERROR(IF(VLOOKUP($B369,'PNF Data'!$B$2:$AO$3962,15,FALSE)=0,"TBC",VLOOKUP($B369,'PNF Data'!$B$2:$AO$3962,15,FALSE)),"")</f>
        <v xml:space="preserve"> OC304417</v>
      </c>
      <c r="U369" s="37" t="str">
        <f>IFERROR(VLOOKUP($B369,'PNF Data'!$B$2:$AO$3962,5,FALSE),"")</f>
        <v>10. Contract management</v>
      </c>
    </row>
    <row r="370" spans="1:21" ht="36" customHeight="1" x14ac:dyDescent="0.2">
      <c r="A370" s="114" t="s">
        <v>30</v>
      </c>
      <c r="B370" s="16">
        <v>21615</v>
      </c>
      <c r="C370" s="16" t="str">
        <f>_xlfn.XLOOKUP(B370,'PNF Data'!$B:$B,'PNF Data'!T:T,"",0,1)</f>
        <v>Property and economic development</v>
      </c>
      <c r="D370" s="38" t="str">
        <f>_xlfn.IFNA(VLOOKUP(C370,Key!B$3:E$25,4,FALSE),"")</f>
        <v>Development and city services</v>
      </c>
      <c r="E370" s="16" t="str">
        <f>IFERROR(VLOOKUP($B370,'PNF Data'!$B$2:$AO$3962,3,FALSE),"")</f>
        <v>London Street recharge to NCC for Service Charge Insurance for vacant parts or due to Service Charge Caps</v>
      </c>
      <c r="F370" s="16" t="str">
        <f>IFERROR(VLOOKUP($B370,'PNF Data'!$B$2:$AO$3962,16,FALSE),"")</f>
        <v>Facilities management</v>
      </c>
      <c r="G370" s="16" t="str">
        <f>IFERROR(VLOOKUP($B370,'PNF Data'!$B$2:$AO$3962,34,FALSE),"")</f>
        <v>Multilet services including marketing, rent revews etc</v>
      </c>
      <c r="H370" s="16" t="str">
        <f>IFERROR(IF(VLOOKUP($B370,'PNF Data'!$B$2:$AO$3962,6,FALSE)=0,"TBC",VLOOKUP($B370,'PNF Data'!$B$2:$AO$3962,6,FALSE)),"")</f>
        <v>Direct award</v>
      </c>
      <c r="I370" s="26">
        <f>IFERROR(VLOOKUP($B370,'PNF Data'!$B$2:$AO$3962,7,FALSE),"")</f>
        <v>24500</v>
      </c>
      <c r="J370" s="27">
        <f t="shared" si="50"/>
        <v>24500</v>
      </c>
      <c r="K370" s="93">
        <v>0</v>
      </c>
      <c r="L370" s="93" t="str">
        <f t="shared" si="48"/>
        <v>N/A</v>
      </c>
      <c r="M370" s="93" t="str">
        <f t="shared" si="49"/>
        <v>a</v>
      </c>
      <c r="N370" s="11">
        <f>IFERROR(VLOOKUP($B370,'PNF Data'!$B$2:$AO$3962,10,FALSE),"")</f>
        <v>45834</v>
      </c>
      <c r="O370" s="93" t="s">
        <v>57</v>
      </c>
      <c r="P370" s="11">
        <f>IFERROR(IF(VLOOKUP(B370,'PNF Data'!$B$2:$AO$3962,12,FALSE)=0,"TBC",VLOOKUP(B370,'PNF Data'!$B$2:$AO$3962,12,FALSE)),"")</f>
        <v>46023</v>
      </c>
      <c r="Q370" s="16"/>
      <c r="R370" s="16" t="str">
        <f>IFERROR(IF(VLOOKUP($B370,'PNF Data'!$B$2:$AO$3962,13,FALSE)=0,"TBC",VLOOKUP($B370,'PNF Data'!$B$2:$AO$3962,13,FALSE)),"")</f>
        <v>Carter Jonas LLP</v>
      </c>
      <c r="S370" s="119" t="str">
        <f>IFERROR(IF(VLOOKUP($B370,'PNF Data'!$B$2:$AO$3962,14,FALSE)=0,"TBC",VLOOKUP($B370,'PNF Data'!$B$2:$AO$3962,14,FALSE)),"")</f>
        <v>Large or multi-national enterprise</v>
      </c>
      <c r="T370" s="32" t="str">
        <f>IFERROR(IF(VLOOKUP($B370,'PNF Data'!$B$2:$AO$3962,15,FALSE)=0,"TBC",VLOOKUP($B370,'PNF Data'!$B$2:$AO$3962,15,FALSE)),"")</f>
        <v xml:space="preserve"> OC304417</v>
      </c>
      <c r="U370" s="37" t="str">
        <f>IFERROR(VLOOKUP($B370,'PNF Data'!$B$2:$AO$3962,5,FALSE),"")</f>
        <v>10. Contract management</v>
      </c>
    </row>
    <row r="371" spans="1:21" ht="24" customHeight="1" x14ac:dyDescent="0.2">
      <c r="A371" s="114" t="s">
        <v>30</v>
      </c>
      <c r="B371" s="16">
        <v>21616</v>
      </c>
      <c r="C371" s="16" t="str">
        <f>_xlfn.XLOOKUP(B371,'PNF Data'!$B:$B,'PNF Data'!T:T,"",0,1)</f>
        <v>Property and economic development</v>
      </c>
      <c r="D371" s="38" t="str">
        <f>_xlfn.IFNA(VLOOKUP(C371,Key!B$3:E$25,4,FALSE),"")</f>
        <v>Development and city services</v>
      </c>
      <c r="E371" s="16" t="str">
        <f>IFERROR(VLOOKUP($B371,'PNF Data'!$B$2:$AO$3962,3,FALSE),"")</f>
        <v>Property Project Manager for Anglia Square</v>
      </c>
      <c r="F371" s="16" t="str">
        <f>IFERROR(VLOOKUP($B371,'PNF Data'!$B$2:$AO$3962,16,FALSE),"")</f>
        <v>People and Professional Services</v>
      </c>
      <c r="G371" s="16" t="str">
        <f>IFERROR(VLOOKUP($B371,'PNF Data'!$B$2:$AO$3962,34,FALSE),"")</f>
        <v>Consultancy/professional services</v>
      </c>
      <c r="H371" s="16" t="str">
        <f>IFERROR(IF(VLOOKUP($B371,'PNF Data'!$B$2:$AO$3962,6,FALSE)=0,"TBC",VLOOKUP($B371,'PNF Data'!$B$2:$AO$3962,6,FALSE)),"")</f>
        <v>Direct award</v>
      </c>
      <c r="I371" s="26">
        <f>IFERROR(VLOOKUP($B371,'PNF Data'!$B$2:$AO$3962,7,FALSE),"")</f>
        <v>43750</v>
      </c>
      <c r="J371" s="27">
        <f t="shared" si="50"/>
        <v>43750</v>
      </c>
      <c r="K371" s="93">
        <v>0</v>
      </c>
      <c r="L371" s="93" t="str">
        <f t="shared" si="48"/>
        <v>N/A</v>
      </c>
      <c r="M371" s="93" t="str">
        <f t="shared" si="49"/>
        <v>a</v>
      </c>
      <c r="N371" s="11">
        <f>IFERROR(VLOOKUP($B371,'PNF Data'!$B$2:$AO$3962,10,FALSE),"")</f>
        <v>45789</v>
      </c>
      <c r="O371" s="93" t="s">
        <v>57</v>
      </c>
      <c r="P371" s="11">
        <f>IFERROR(IF(VLOOKUP(B371,'PNF Data'!$B$2:$AO$3962,12,FALSE)=0,"TBC",VLOOKUP(B371,'PNF Data'!$B$2:$AO$3962,12,FALSE)),"")</f>
        <v>45699</v>
      </c>
      <c r="Q371" s="16"/>
      <c r="R371" s="16" t="str">
        <f>IFERROR(IF(VLOOKUP($B371,'PNF Data'!$B$2:$AO$3962,13,FALSE)=0,"TBC",VLOOKUP($B371,'PNF Data'!$B$2:$AO$3962,13,FALSE)),"")</f>
        <v>Waller Consulting Ltd</v>
      </c>
      <c r="S371" s="119" t="str">
        <f>IFERROR(IF(VLOOKUP($B371,'PNF Data'!$B$2:$AO$3962,14,FALSE)=0,"TBC",VLOOKUP($B371,'PNF Data'!$B$2:$AO$3962,14,FALSE)),"")</f>
        <v>Self-employed or sole trader</v>
      </c>
      <c r="T371" s="32">
        <f>IFERROR(IF(VLOOKUP($B371,'PNF Data'!$B$2:$AO$3962,15,FALSE)=0,"TBC",VLOOKUP($B371,'PNF Data'!$B$2:$AO$3962,15,FALSE)),"")</f>
        <v>16347562</v>
      </c>
      <c r="U371" s="37" t="str">
        <f>IFERROR(VLOOKUP($B371,'PNF Data'!$B$2:$AO$3962,5,FALSE),"")</f>
        <v>10. Contract management</v>
      </c>
    </row>
    <row r="372" spans="1:21" ht="25.15" customHeight="1" x14ac:dyDescent="0.2">
      <c r="A372" s="114" t="s">
        <v>30</v>
      </c>
      <c r="B372" s="16">
        <v>21618</v>
      </c>
      <c r="C372" s="16" t="str">
        <f>_xlfn.XLOOKUP(B372,'PNF Data'!$B:$B,'PNF Data'!T:T,"",0,1)</f>
        <v>Housing and community safety</v>
      </c>
      <c r="D372" s="38" t="str">
        <f>_xlfn.IFNA(VLOOKUP(C372,Key!B$3:E$25,4,FALSE),"")</f>
        <v>Communities and housing</v>
      </c>
      <c r="E372" s="16" t="str">
        <f>IFERROR(VLOOKUP($B372,'PNF Data'!$B$2:$AO$3962,3,FALSE),"")</f>
        <v>Partnership Manager - post fee - 2025/26</v>
      </c>
      <c r="F372" s="16" t="str">
        <f>IFERROR(VLOOKUP($B372,'PNF Data'!$B$2:$AO$3962,16,FALSE),"")</f>
        <v>People and Professional Services</v>
      </c>
      <c r="G372" s="16" t="str">
        <f>IFERROR(VLOOKUP($B372,'PNF Data'!$B$2:$AO$3962,34,FALSE),"")</f>
        <v>Consultancy/professional services</v>
      </c>
      <c r="H372" s="16" t="str">
        <f>IFERROR(IF(VLOOKUP($B372,'PNF Data'!$B$2:$AO$3962,6,FALSE)=0,"TBC",VLOOKUP($B372,'PNF Data'!$B$2:$AO$3962,6,FALSE)),"")</f>
        <v>Other</v>
      </c>
      <c r="I372" s="26">
        <f>IFERROR(VLOOKUP($B372,'PNF Data'!$B$2:$AO$3962,7,FALSE),"")</f>
        <v>5900</v>
      </c>
      <c r="J372" s="27">
        <f t="shared" si="50"/>
        <v>5900</v>
      </c>
      <c r="K372" s="93">
        <v>0</v>
      </c>
      <c r="L372" s="93" t="str">
        <f t="shared" si="48"/>
        <v>N/A</v>
      </c>
      <c r="M372" s="93" t="str">
        <f t="shared" si="49"/>
        <v>a</v>
      </c>
      <c r="N372" s="11">
        <f>IFERROR(VLOOKUP($B372,'PNF Data'!$B$2:$AO$3962,10,FALSE),"")</f>
        <v>45748</v>
      </c>
      <c r="O372" s="93" t="s">
        <v>57</v>
      </c>
      <c r="P372" s="11">
        <f>IFERROR(IF(VLOOKUP(B372,'PNF Data'!$B$2:$AO$3962,12,FALSE)=0,"TBC",VLOOKUP(B372,'PNF Data'!$B$2:$AO$3962,12,FALSE)),"")</f>
        <v>45932</v>
      </c>
      <c r="Q372" s="16"/>
      <c r="R372" s="16" t="str">
        <f>IFERROR(IF(VLOOKUP($B372,'PNF Data'!$B$2:$AO$3962,13,FALSE)=0,"TBC",VLOOKUP($B372,'PNF Data'!$B$2:$AO$3962,13,FALSE)),"")</f>
        <v>Breckland District Council</v>
      </c>
      <c r="S372" s="119" t="str">
        <f>IFERROR(IF(VLOOKUP($B372,'PNF Data'!$B$2:$AO$3962,14,FALSE)=0,"TBC",VLOOKUP($B372,'PNF Data'!$B$2:$AO$3962,14,FALSE)),"")</f>
        <v>Voluntary or community</v>
      </c>
      <c r="T372" s="32" t="str">
        <f>IFERROR(IF(VLOOKUP($B372,'PNF Data'!$B$2:$AO$3962,15,FALSE)=0,"TBC",VLOOKUP($B372,'PNF Data'!$B$2:$AO$3962,15,FALSE)),"")</f>
        <v>Unknown</v>
      </c>
      <c r="U372" s="37" t="str">
        <f>IFERROR(VLOOKUP($B372,'PNF Data'!$B$2:$AO$3962,5,FALSE),"")</f>
        <v>10. Contract management</v>
      </c>
    </row>
    <row r="373" spans="1:21" ht="25.15" customHeight="1" x14ac:dyDescent="0.2">
      <c r="A373" s="114" t="s">
        <v>30</v>
      </c>
      <c r="B373" s="16">
        <v>21619</v>
      </c>
      <c r="C373" s="16" t="str">
        <f>_xlfn.XLOOKUP(B373,'PNF Data'!$B:$B,'PNF Data'!T:T,"",0,1)</f>
        <v>Planning and regulatory services</v>
      </c>
      <c r="D373" s="38" t="str">
        <f>_xlfn.IFNA(VLOOKUP(C373,Key!B$3:E$25,4,FALSE),"")</f>
        <v>Development and city services</v>
      </c>
      <c r="E373" s="16" t="str">
        <f>IFERROR(VLOOKUP($B373,'PNF Data'!$B$2:$AO$3962,3,FALSE),"")</f>
        <v>Emergency Planning Service Resilience Officer - 2025/26</v>
      </c>
      <c r="F373" s="16" t="str">
        <f>IFERROR(VLOOKUP($B373,'PNF Data'!$B$2:$AO$3962,16,FALSE),"")</f>
        <v>People and Professional Services</v>
      </c>
      <c r="G373" s="16" t="str">
        <f>IFERROR(VLOOKUP($B373,'PNF Data'!$B$2:$AO$3962,34,FALSE),"")</f>
        <v>Consultancy/professional services</v>
      </c>
      <c r="H373" s="16" t="str">
        <f>IFERROR(IF(VLOOKUP($B373,'PNF Data'!$B$2:$AO$3962,6,FALSE)=0,"TBC",VLOOKUP($B373,'PNF Data'!$B$2:$AO$3962,6,FALSE)),"")</f>
        <v>Direct award</v>
      </c>
      <c r="I373" s="26">
        <f>IFERROR(VLOOKUP($B373,'PNF Data'!$B$2:$AO$3962,7,FALSE),"")</f>
        <v>55642</v>
      </c>
      <c r="J373" s="27">
        <f t="shared" si="50"/>
        <v>55642</v>
      </c>
      <c r="K373" s="93">
        <v>0</v>
      </c>
      <c r="L373" s="93" t="str">
        <f t="shared" si="48"/>
        <v>N/A</v>
      </c>
      <c r="M373" s="93" t="str">
        <f t="shared" si="49"/>
        <v>a</v>
      </c>
      <c r="N373" s="11">
        <f>IFERROR(VLOOKUP($B373,'PNF Data'!$B$2:$AO$3962,10,FALSE),"")</f>
        <v>45748</v>
      </c>
      <c r="O373" s="93" t="s">
        <v>57</v>
      </c>
      <c r="P373" s="11">
        <f>IFERROR(IF(VLOOKUP(B373,'PNF Data'!$B$2:$AO$3962,12,FALSE)=0,"TBC",VLOOKUP(B373,'PNF Data'!$B$2:$AO$3962,12,FALSE)),"")</f>
        <v>45931</v>
      </c>
      <c r="Q373" s="16"/>
      <c r="R373" s="16" t="str">
        <f>IFERROR(IF(VLOOKUP($B373,'PNF Data'!$B$2:$AO$3962,13,FALSE)=0,"TBC",VLOOKUP($B373,'PNF Data'!$B$2:$AO$3962,13,FALSE)),"")</f>
        <v>Norfolk County Council</v>
      </c>
      <c r="S373" s="119" t="str">
        <f>IFERROR(IF(VLOOKUP($B373,'PNF Data'!$B$2:$AO$3962,14,FALSE)=0,"TBC",VLOOKUP($B373,'PNF Data'!$B$2:$AO$3962,14,FALSE)),"")</f>
        <v>Small or medium sized enterprise</v>
      </c>
      <c r="T373" s="32" t="str">
        <f>IFERROR(IF(VLOOKUP($B373,'PNF Data'!$B$2:$AO$3962,15,FALSE)=0,"TBC",VLOOKUP($B373,'PNF Data'!$B$2:$AO$3962,15,FALSE)),"")</f>
        <v>-</v>
      </c>
      <c r="U373" s="37" t="str">
        <f>IFERROR(VLOOKUP($B373,'PNF Data'!$B$2:$AO$3962,5,FALSE),"")</f>
        <v>10. Contract management</v>
      </c>
    </row>
    <row r="374" spans="1:21" ht="24" x14ac:dyDescent="0.2">
      <c r="A374" s="114" t="s">
        <v>92</v>
      </c>
      <c r="B374" s="16">
        <v>21621</v>
      </c>
      <c r="C374" s="16" t="s">
        <v>727</v>
      </c>
      <c r="D374" s="38" t="str">
        <f>_xlfn.IFNA(VLOOKUP(C374,Key!B$3:E$25,4,FALSE),"")</f>
        <v>Resources</v>
      </c>
      <c r="E374" s="16" t="str">
        <f>IFERROR(VLOOKUP($B374,'PNF Data'!$B$2:$AO$3962,3,FALSE),"")</f>
        <v xml:space="preserve">Electoral Management System </v>
      </c>
      <c r="F374" s="16" t="str">
        <f>IFERROR(VLOOKUP($B374,'PNF Data'!$B$2:$AO$3962,16,FALSE),"")</f>
        <v>IT and Documents</v>
      </c>
      <c r="G374" s="16" t="str">
        <f>IFERROR(VLOOKUP($B374,'PNF Data'!$B$2:$AO$3962,34,FALSE),"")</f>
        <v>Software</v>
      </c>
      <c r="H374" s="16" t="str">
        <f>IFERROR(IF(VLOOKUP($B374,'PNF Data'!$B$2:$AO$3962,6,FALSE)=0,"TBC",VLOOKUP($B374,'PNF Data'!$B$2:$AO$3962,6,FALSE)),"")</f>
        <v>TBC</v>
      </c>
      <c r="I374" s="26">
        <f>IFERROR(VLOOKUP($B374,'PNF Data'!$B$2:$AO$3962,7,FALSE),"")</f>
        <v>100000</v>
      </c>
      <c r="J374" s="27" t="str">
        <f t="shared" si="50"/>
        <v>TBC</v>
      </c>
      <c r="K374" s="93">
        <v>0</v>
      </c>
      <c r="L374" s="93" t="str">
        <f t="shared" si="48"/>
        <v>TBC</v>
      </c>
      <c r="M374" s="93" t="str">
        <f t="shared" si="49"/>
        <v>TBC</v>
      </c>
      <c r="N374" s="11">
        <f>IFERROR(VLOOKUP($B374,'PNF Data'!$B$2:$AO$3962,10,FALSE),"")</f>
        <v>46013</v>
      </c>
      <c r="O374" s="93" t="s">
        <v>57</v>
      </c>
      <c r="P374" s="11" t="str">
        <f>IFERROR(IF(VLOOKUP(B374,'PNF Data'!$B$2:$AO$3962,12,FALSE)=0,"TBC",VLOOKUP(B374,'PNF Data'!$B$2:$AO$3962,12,FALSE)),"")</f>
        <v>03/07/1899</v>
      </c>
      <c r="Q374" s="16"/>
      <c r="R374" s="16" t="str">
        <f>IFERROR(IF(VLOOKUP($B374,'PNF Data'!$B$2:$AO$3962,13,FALSE)=0,"TBC",VLOOKUP($B374,'PNF Data'!$B$2:$AO$3962,13,FALSE)),"")</f>
        <v>TBC</v>
      </c>
      <c r="S374" s="119" t="str">
        <f>IFERROR(IF(VLOOKUP($B374,'PNF Data'!$B$2:$AO$3962,14,FALSE)=0,"TBC",VLOOKUP($B374,'PNF Data'!$B$2:$AO$3962,14,FALSE)),"")</f>
        <v>TBC</v>
      </c>
      <c r="T374" s="32" t="str">
        <f>IFERROR(IF(VLOOKUP($B374,'PNF Data'!$B$2:$AO$3962,15,FALSE)=0,"TBC",VLOOKUP($B374,'PNF Data'!$B$2:$AO$3962,15,FALSE)),"")</f>
        <v>TBC</v>
      </c>
      <c r="U374" s="37" t="str">
        <f>IFERROR(VLOOKUP($B374,'PNF Data'!$B$2:$AO$3962,5,FALSE),"")</f>
        <v>1. Not started</v>
      </c>
    </row>
    <row r="375" spans="1:21" ht="36.6" customHeight="1" x14ac:dyDescent="0.2">
      <c r="A375" s="114" t="s">
        <v>30</v>
      </c>
      <c r="B375" s="16">
        <v>21623</v>
      </c>
      <c r="C375" s="16" t="str">
        <f>_xlfn.XLOOKUP(B375,'PNF Data'!$B:$B,'PNF Data'!T:T,"",0,1)</f>
        <v>Housing delivery</v>
      </c>
      <c r="D375" s="38" t="str">
        <f>_xlfn.IFNA(VLOOKUP(C375,Key!B$3:E$25,4,FALSE),"")</f>
        <v>Development and city services</v>
      </c>
      <c r="E375" s="16" t="str">
        <f>IFERROR(VLOOKUP($B375,'PNF Data'!$B$2:$AO$3962,3,FALSE),"")</f>
        <v>Argyle Street development - Civil Engineering works</v>
      </c>
      <c r="F375" s="16" t="str">
        <f>IFERROR(VLOOKUP($B375,'PNF Data'!$B$2:$AO$3962,16,FALSE),"")</f>
        <v>Buildings and works</v>
      </c>
      <c r="G375" s="16" t="str">
        <f>IFERROR(VLOOKUP($B375,'PNF Data'!$B$2:$AO$3962,34,FALSE),"")</f>
        <v>Construction and demolition. (Including design  and related professional services)</v>
      </c>
      <c r="H375" s="16" t="str">
        <f>IFERROR(IF(VLOOKUP($B375,'PNF Data'!$B$2:$AO$3962,6,FALSE)=0,"TBC",VLOOKUP($B375,'PNF Data'!$B$2:$AO$3962,6,FALSE)),"")</f>
        <v>Framework - Direct award</v>
      </c>
      <c r="I375" s="26">
        <f>IFERROR(VLOOKUP($B375,'PNF Data'!$B$2:$AO$3962,7,FALSE),"")</f>
        <v>17800</v>
      </c>
      <c r="J375" s="27">
        <f t="shared" si="50"/>
        <v>17800</v>
      </c>
      <c r="K375" s="93">
        <v>0</v>
      </c>
      <c r="L375" s="93" t="str">
        <f t="shared" si="48"/>
        <v>N/A</v>
      </c>
      <c r="M375" s="93" t="str">
        <f t="shared" si="49"/>
        <v>a</v>
      </c>
      <c r="N375" s="11">
        <v>45824</v>
      </c>
      <c r="O375" s="93" t="s">
        <v>57</v>
      </c>
      <c r="P375" s="11">
        <v>46919</v>
      </c>
      <c r="Q375" s="16"/>
      <c r="R375" s="16" t="str">
        <f>IFERROR(IF(VLOOKUP($B375,'PNF Data'!$B$2:$AO$3962,13,FALSE)=0,"TBC",VLOOKUP($B375,'PNF Data'!$B$2:$AO$3962,13,FALSE)),"")</f>
        <v>Canham Consulting Ltd</v>
      </c>
      <c r="S375" s="119" t="str">
        <f>IFERROR(IF(VLOOKUP($B375,'PNF Data'!$B$2:$AO$3962,14,FALSE)=0,"TBC",VLOOKUP($B375,'PNF Data'!$B$2:$AO$3962,14,FALSE)),"")</f>
        <v>Small or medium sized enterprise</v>
      </c>
      <c r="T375" s="32">
        <f>IFERROR(IF(VLOOKUP($B375,'PNF Data'!$B$2:$AO$3962,15,FALSE)=0,"TBC",VLOOKUP($B375,'PNF Data'!$B$2:$AO$3962,15,FALSE)),"")</f>
        <v>2710417</v>
      </c>
      <c r="U375" s="37" t="str">
        <f>IFERROR(VLOOKUP($B375,'PNF Data'!$B$2:$AO$3962,5,FALSE),"")</f>
        <v>10. Contract management</v>
      </c>
    </row>
    <row r="376" spans="1:21" ht="27" customHeight="1" x14ac:dyDescent="0.2">
      <c r="A376" s="114" t="s">
        <v>92</v>
      </c>
      <c r="B376" s="16">
        <v>21625</v>
      </c>
      <c r="C376" s="16" t="str">
        <f>_xlfn.XLOOKUP(B376,'PNF Data'!$B:$B,'PNF Data'!T:T,"",0,1)</f>
        <v>Strategy, engagement and culture</v>
      </c>
      <c r="D376" s="38" t="str">
        <f>_xlfn.IFNA(VLOOKUP(C376,Key!B$3:E$25,4,FALSE),"")</f>
        <v>Communities and housing</v>
      </c>
      <c r="E376" s="16" t="str">
        <f>IFERROR(VLOOKUP($B376,'PNF Data'!$B$2:$AO$3962,3,FALSE),"")</f>
        <v>Community Centre Insulation upgrade</v>
      </c>
      <c r="F376" s="16" t="str">
        <f>IFERROR(VLOOKUP($B376,'PNF Data'!$B$2:$AO$3962,16,FALSE),"")</f>
        <v>Buildings and works</v>
      </c>
      <c r="G376" s="16" t="str">
        <f>IFERROR(VLOOKUP($B376,'PNF Data'!$B$2:$AO$3962,34,FALSE),"")</f>
        <v>Building products and maintenance services</v>
      </c>
      <c r="H376" s="16" t="str">
        <f>IFERROR(IF(VLOOKUP($B376,'PNF Data'!$B$2:$AO$3962,6,FALSE)=0,"TBC",VLOOKUP($B376,'PNF Data'!$B$2:$AO$3962,6,FALSE)),"")</f>
        <v>TBC</v>
      </c>
      <c r="I376" s="26">
        <f>IFERROR(VLOOKUP($B376,'PNF Data'!$B$2:$AO$3962,7,FALSE),"")</f>
        <v>200000</v>
      </c>
      <c r="J376" s="27" t="str">
        <f t="shared" si="50"/>
        <v>TBC</v>
      </c>
      <c r="K376" s="93">
        <v>0</v>
      </c>
      <c r="L376" s="93" t="str">
        <f t="shared" ref="L376:L407" si="51">IF(A376="A","N/A",IF(A376="E","TBC"))</f>
        <v>TBC</v>
      </c>
      <c r="M376" s="93" t="str">
        <f t="shared" ref="M376:M407" si="52">IF(A376="A","a",IF(A376="E","TBC"))</f>
        <v>TBC</v>
      </c>
      <c r="N376" s="11">
        <f>IFERROR(VLOOKUP($B376,'PNF Data'!$B$2:$AO$3962,10,FALSE),"")</f>
        <v>45901</v>
      </c>
      <c r="O376" s="93" t="s">
        <v>57</v>
      </c>
      <c r="P376" s="11" t="str">
        <f>IFERROR(IF(VLOOKUP(B376,'PNF Data'!$B$2:$AO$3962,12,FALSE)=0,"TBC",VLOOKUP(B376,'PNF Data'!$B$2:$AO$3962,12,FALSE)),"")</f>
        <v>03/07/1899</v>
      </c>
      <c r="Q376" s="16"/>
      <c r="R376" s="16" t="str">
        <f>IFERROR(IF(VLOOKUP($B376,'PNF Data'!$B$2:$AO$3962,13,FALSE)=0,"TBC",VLOOKUP($B376,'PNF Data'!$B$2:$AO$3962,13,FALSE)),"")</f>
        <v>TBC</v>
      </c>
      <c r="S376" s="119" t="str">
        <f>IFERROR(IF(VLOOKUP($B376,'PNF Data'!$B$2:$AO$3962,14,FALSE)=0,"TBC",VLOOKUP($B376,'PNF Data'!$B$2:$AO$3962,14,FALSE)),"")</f>
        <v>TBC</v>
      </c>
      <c r="T376" s="32" t="str">
        <f>IFERROR(IF(VLOOKUP($B376,'PNF Data'!$B$2:$AO$3962,15,FALSE)=0,"TBC",VLOOKUP($B376,'PNF Data'!$B$2:$AO$3962,15,FALSE)),"")</f>
        <v>TBC</v>
      </c>
      <c r="U376" s="37" t="str">
        <f>IFERROR(VLOOKUP($B376,'PNF Data'!$B$2:$AO$3962,5,FALSE),"")</f>
        <v>1. Not started</v>
      </c>
    </row>
    <row r="377" spans="1:21" ht="30" customHeight="1" x14ac:dyDescent="0.2">
      <c r="A377" s="114" t="s">
        <v>92</v>
      </c>
      <c r="B377" s="16">
        <v>21626</v>
      </c>
      <c r="C377" s="16" t="s">
        <v>87</v>
      </c>
      <c r="D377" s="38" t="str">
        <f>_xlfn.IFNA(VLOOKUP(C377,Key!B$3:E$25,4,FALSE),"")</f>
        <v>Communities and housing</v>
      </c>
      <c r="E377" s="16" t="str">
        <f>IFERROR(VLOOKUP($B377,'PNF Data'!$B$2:$AO$3962,3,FALSE),"")</f>
        <v xml:space="preserve">Domestic Heating &amp; Electrical Maintenance  </v>
      </c>
      <c r="F377" s="16" t="str">
        <f>IFERROR(VLOOKUP($B377,'PNF Data'!$B$2:$AO$3962,16,FALSE),"")</f>
        <v>Buildings and works</v>
      </c>
      <c r="G377" s="16" t="str">
        <f>IFERROR(VLOOKUP($B377,'PNF Data'!$B$2:$AO$3962,34,FALSE),"")</f>
        <v>Building products and maintenance services</v>
      </c>
      <c r="H377" s="16" t="str">
        <f>IFERROR(IF(VLOOKUP($B377,'PNF Data'!$B$2:$AO$3962,6,FALSE)=0,"TBC",VLOOKUP($B377,'PNF Data'!$B$2:$AO$3962,6,FALSE)),"")</f>
        <v>TBC</v>
      </c>
      <c r="I377" s="26">
        <f>IFERROR(VLOOKUP($B377,'PNF Data'!$B$2:$AO$3962,7,FALSE),"")</f>
        <v>16117500</v>
      </c>
      <c r="J377" s="27" t="str">
        <f t="shared" si="50"/>
        <v>TBC</v>
      </c>
      <c r="K377" s="93">
        <v>0</v>
      </c>
      <c r="L377" s="93" t="str">
        <f t="shared" si="51"/>
        <v>TBC</v>
      </c>
      <c r="M377" s="93" t="str">
        <f t="shared" si="52"/>
        <v>TBC</v>
      </c>
      <c r="N377" s="11">
        <f>IFERROR(VLOOKUP($B377,'PNF Data'!$B$2:$AO$3962,10,FALSE),"")</f>
        <v>46113</v>
      </c>
      <c r="O377" s="93" t="s">
        <v>57</v>
      </c>
      <c r="P377" s="11" t="str">
        <f>IFERROR(IF(VLOOKUP(B377,'PNF Data'!$B$2:$AO$3962,12,FALSE)=0,"TBC",VLOOKUP(B377,'PNF Data'!$B$2:$AO$3962,12,FALSE)),"")</f>
        <v>03/07/1899</v>
      </c>
      <c r="Q377" s="16"/>
      <c r="R377" s="16" t="str">
        <f>IFERROR(IF(VLOOKUP($B377,'PNF Data'!$B$2:$AO$3962,13,FALSE)=0,"TBC",VLOOKUP($B377,'PNF Data'!$B$2:$AO$3962,13,FALSE)),"")</f>
        <v>TBC</v>
      </c>
      <c r="S377" s="119" t="str">
        <f>IFERROR(IF(VLOOKUP($B377,'PNF Data'!$B$2:$AO$3962,14,FALSE)=0,"TBC",VLOOKUP($B377,'PNF Data'!$B$2:$AO$3962,14,FALSE)),"")</f>
        <v>TBC</v>
      </c>
      <c r="T377" s="32" t="str">
        <f>IFERROR(IF(VLOOKUP($B377,'PNF Data'!$B$2:$AO$3962,15,FALSE)=0,"TBC",VLOOKUP($B377,'PNF Data'!$B$2:$AO$3962,15,FALSE)),"")</f>
        <v>TBC</v>
      </c>
      <c r="U377" s="37" t="str">
        <f>IFERROR(VLOOKUP($B377,'PNF Data'!$B$2:$AO$3962,5,FALSE),"")</f>
        <v>1. Not started</v>
      </c>
    </row>
    <row r="378" spans="1:21" ht="31.9" customHeight="1" x14ac:dyDescent="0.2">
      <c r="A378" s="114" t="s">
        <v>30</v>
      </c>
      <c r="B378" s="16">
        <v>21628</v>
      </c>
      <c r="C378" s="16" t="str">
        <f>_xlfn.XLOOKUP(B378,'PNF Data'!$B:$B,'PNF Data'!T:T,"",0,1)</f>
        <v>Property and economic development</v>
      </c>
      <c r="D378" s="38" t="str">
        <f>_xlfn.IFNA(VLOOKUP(C378,Key!B$3:E$25,4,FALSE),"")</f>
        <v>Development and city services</v>
      </c>
      <c r="E378" s="16" t="str">
        <f>IFERROR(VLOOKUP($B378,'PNF Data'!$B$2:$AO$3962,3,FALSE),"")</f>
        <v>Strategic development advice relating to Anglia Square</v>
      </c>
      <c r="F378" s="16" t="str">
        <f>IFERROR(VLOOKUP($B378,'PNF Data'!$B$2:$AO$3962,16,FALSE),"")</f>
        <v>Buildings and works</v>
      </c>
      <c r="G378" s="16" t="str">
        <f>IFERROR(VLOOKUP($B378,'PNF Data'!$B$2:$AO$3962,34,FALSE),"")</f>
        <v>Construction and demolition. (Including design  and related professional services)</v>
      </c>
      <c r="H378" s="16" t="str">
        <f>IFERROR(IF(VLOOKUP($B378,'PNF Data'!$B$2:$AO$3962,6,FALSE)=0,"TBC",VLOOKUP($B378,'PNF Data'!$B$2:$AO$3962,6,FALSE)),"")</f>
        <v>Direct award</v>
      </c>
      <c r="I378" s="26">
        <f>IFERROR(VLOOKUP($B378,'PNF Data'!$B$2:$AO$3962,7,FALSE),"")</f>
        <v>70000</v>
      </c>
      <c r="J378" s="27">
        <f t="shared" si="50"/>
        <v>70000</v>
      </c>
      <c r="K378" s="93">
        <v>0</v>
      </c>
      <c r="L378" s="93" t="str">
        <f t="shared" si="51"/>
        <v>N/A</v>
      </c>
      <c r="M378" s="93" t="str">
        <f t="shared" si="52"/>
        <v>a</v>
      </c>
      <c r="N378" s="11">
        <f>IFERROR(VLOOKUP($B378,'PNF Data'!$B$2:$AO$3962,10,FALSE),"")</f>
        <v>45748</v>
      </c>
      <c r="O378" s="93" t="s">
        <v>57</v>
      </c>
      <c r="P378" s="11">
        <f>IFERROR(IF(VLOOKUP(B378,'PNF Data'!$B$2:$AO$3962,12,FALSE)=0,"TBC",VLOOKUP(B378,'PNF Data'!$B$2:$AO$3962,12,FALSE)),"")</f>
        <v>45658</v>
      </c>
      <c r="Q378" s="16"/>
      <c r="R378" s="16" t="str">
        <f>IFERROR(IF(VLOOKUP($B378,'PNF Data'!$B$2:$AO$3962,13,FALSE)=0,"TBC",VLOOKUP($B378,'PNF Data'!$B$2:$AO$3962,13,FALSE)),"")</f>
        <v>Place Partners Ltd</v>
      </c>
      <c r="S378" s="119" t="str">
        <f>IFERROR(IF(VLOOKUP($B378,'PNF Data'!$B$2:$AO$3962,14,FALSE)=0,"TBC",VLOOKUP($B378,'PNF Data'!$B$2:$AO$3962,14,FALSE)),"")</f>
        <v>Small or medium sized enterprise</v>
      </c>
      <c r="T378" s="32">
        <f>IFERROR(IF(VLOOKUP($B378,'PNF Data'!$B$2:$AO$3962,15,FALSE)=0,"TBC",VLOOKUP($B378,'PNF Data'!$B$2:$AO$3962,15,FALSE)),"")</f>
        <v>15188784</v>
      </c>
      <c r="U378" s="37" t="str">
        <f>IFERROR(VLOOKUP($B378,'PNF Data'!$B$2:$AO$3962,5,FALSE),"")</f>
        <v>10. Contract management</v>
      </c>
    </row>
    <row r="379" spans="1:21" ht="22.9" customHeight="1" x14ac:dyDescent="0.2">
      <c r="A379" s="114" t="s">
        <v>30</v>
      </c>
      <c r="B379" s="16">
        <v>21631.1</v>
      </c>
      <c r="C379" s="16" t="str">
        <f>_xlfn.XLOOKUP(B379,'PNF Data'!$B:$B,'PNF Data'!T:T,"",0,1)</f>
        <v>Housing and community safety</v>
      </c>
      <c r="D379" s="38" t="str">
        <f>_xlfn.IFNA(VLOOKUP(C379,Key!B$3:E$25,4,FALSE),"")</f>
        <v>Communities and housing</v>
      </c>
      <c r="E379" s="16" t="str">
        <f>IFERROR(VLOOKUP($B379,'PNF Data'!$B$2:$AO$3962,3,FALSE),"")</f>
        <v>Sanctuary Temporary Accommodation</v>
      </c>
      <c r="F379" s="16" t="str">
        <f>IFERROR(VLOOKUP($B379,'PNF Data'!$B$2:$AO$3962,16,FALSE),"")</f>
        <v>Health and social</v>
      </c>
      <c r="G379" s="16" t="str">
        <f>IFERROR(VLOOKUP($B379,'PNF Data'!$B$2:$AO$3962,34,FALSE),"")</f>
        <v>Accommodation and neighbourhood support</v>
      </c>
      <c r="H379" s="16" t="s">
        <v>728</v>
      </c>
      <c r="I379" s="26">
        <f>IFERROR(VLOOKUP($B379,'PNF Data'!$B$2:$AO$3962,7,FALSE),"")</f>
        <v>142569</v>
      </c>
      <c r="J379" s="27" t="str">
        <f t="shared" si="50"/>
        <v>TBC</v>
      </c>
      <c r="K379" s="93">
        <v>0</v>
      </c>
      <c r="L379" s="93" t="str">
        <f t="shared" si="51"/>
        <v>N/A</v>
      </c>
      <c r="M379" s="93" t="str">
        <f t="shared" si="52"/>
        <v>a</v>
      </c>
      <c r="N379" s="11">
        <f>IFERROR(VLOOKUP($B379,'PNF Data'!$B$2:$AO$3962,10,FALSE),"")</f>
        <v>45901</v>
      </c>
      <c r="O379" s="93" t="s">
        <v>57</v>
      </c>
      <c r="P379" s="11" t="str">
        <f>IFERROR(IF(VLOOKUP(B379,'PNF Data'!$B$2:$AO$3962,12,FALSE)=0,"TBC",VLOOKUP(B379,'PNF Data'!$B$2:$AO$3962,12,FALSE)),"")</f>
        <v>03/07/1899</v>
      </c>
      <c r="Q379" s="16"/>
      <c r="R379" s="16" t="str">
        <f>IFERROR(IF(VLOOKUP($B379,'PNF Data'!$B$2:$AO$3962,13,FALSE)=0,"TBC",VLOOKUP($B379,'PNF Data'!$B$2:$AO$3962,13,FALSE)),"")</f>
        <v>TBC</v>
      </c>
      <c r="S379" s="119" t="str">
        <f>IFERROR(IF(VLOOKUP($B379,'PNF Data'!$B$2:$AO$3962,14,FALSE)=0,"TBC",VLOOKUP($B379,'PNF Data'!$B$2:$AO$3962,14,FALSE)),"")</f>
        <v>TBC</v>
      </c>
      <c r="T379" s="32" t="str">
        <f>IFERROR(IF(VLOOKUP($B379,'PNF Data'!$B$2:$AO$3962,15,FALSE)=0,"TBC",VLOOKUP($B379,'PNF Data'!$B$2:$AO$3962,15,FALSE)),"")</f>
        <v>TBC</v>
      </c>
      <c r="U379" s="37" t="str">
        <f>IFERROR(VLOOKUP($B379,'PNF Data'!$B$2:$AO$3962,5,FALSE),"")</f>
        <v>1. Not started</v>
      </c>
    </row>
    <row r="380" spans="1:21" ht="24.6" customHeight="1" x14ac:dyDescent="0.2">
      <c r="A380" s="114" t="s">
        <v>30</v>
      </c>
      <c r="B380" s="16">
        <v>21632</v>
      </c>
      <c r="C380" s="16" t="str">
        <f>_xlfn.XLOOKUP(B380,'PNF Data'!$B:$B,'PNF Data'!T:T,"",0,1)</f>
        <v>Housing and community safety</v>
      </c>
      <c r="D380" s="38" t="str">
        <f>_xlfn.IFNA(VLOOKUP(C380,Key!B$3:E$25,4,FALSE),"")</f>
        <v>Communities and housing</v>
      </c>
      <c r="E380" s="16" t="str">
        <f>IFERROR(VLOOKUP($B380,'PNF Data'!$B$2:$AO$3962,3,FALSE),"")</f>
        <v>Housemark subscription for one year starting August 2025</v>
      </c>
      <c r="F380" s="16" t="str">
        <f>IFERROR(VLOOKUP($B380,'PNF Data'!$B$2:$AO$3962,16,FALSE),"")</f>
        <v>People and Professional Services</v>
      </c>
      <c r="G380" s="16" t="str">
        <f>IFERROR(VLOOKUP($B380,'PNF Data'!$B$2:$AO$3962,34,FALSE),"")</f>
        <v>Consultancy/professional services</v>
      </c>
      <c r="H380" s="16" t="str">
        <f>IFERROR(IF(VLOOKUP($B380,'PNF Data'!$B$2:$AO$3962,6,FALSE)=0,"TBC",VLOOKUP($B380,'PNF Data'!$B$2:$AO$3962,6,FALSE)),"")</f>
        <v>Direct award</v>
      </c>
      <c r="I380" s="26">
        <f>IFERROR(VLOOKUP($B380,'PNF Data'!$B$2:$AO$3962,7,FALSE),"")</f>
        <v>21905</v>
      </c>
      <c r="J380" s="27">
        <f t="shared" si="50"/>
        <v>21905</v>
      </c>
      <c r="K380" s="93">
        <v>0</v>
      </c>
      <c r="L380" s="93" t="str">
        <f t="shared" si="51"/>
        <v>N/A</v>
      </c>
      <c r="M380" s="93" t="str">
        <f t="shared" si="52"/>
        <v>a</v>
      </c>
      <c r="N380" s="11">
        <f>IFERROR(VLOOKUP($B380,'PNF Data'!$B$2:$AO$3962,10,FALSE),"")</f>
        <v>45870</v>
      </c>
      <c r="O380" s="93" t="s">
        <v>57</v>
      </c>
      <c r="P380" s="11">
        <f>IFERROR(IF(VLOOKUP(B380,'PNF Data'!$B$2:$AO$3962,12,FALSE)=0,"TBC",VLOOKUP(B380,'PNF Data'!$B$2:$AO$3962,12,FALSE)),"")</f>
        <v>46054</v>
      </c>
      <c r="Q380" s="16"/>
      <c r="R380" s="16" t="str">
        <f>IFERROR(IF(VLOOKUP($B380,'PNF Data'!$B$2:$AO$3962,13,FALSE)=0,"TBC",VLOOKUP($B380,'PNF Data'!$B$2:$AO$3962,13,FALSE)),"")</f>
        <v>HOUSEMARK LTD</v>
      </c>
      <c r="S380" s="119" t="str">
        <f>IFERROR(IF(VLOOKUP($B380,'PNF Data'!$B$2:$AO$3962,14,FALSE)=0,"TBC",VLOOKUP($B380,'PNF Data'!$B$2:$AO$3962,14,FALSE)),"")</f>
        <v>Small or medium sized enterprise</v>
      </c>
      <c r="T380" s="32">
        <f>IFERROR(IF(VLOOKUP($B380,'PNF Data'!$B$2:$AO$3962,15,FALSE)=0,"TBC",VLOOKUP($B380,'PNF Data'!$B$2:$AO$3962,15,FALSE)),"")</f>
        <v>3822761</v>
      </c>
      <c r="U380" s="37" t="str">
        <f>IFERROR(VLOOKUP($B380,'PNF Data'!$B$2:$AO$3962,5,FALSE),"")</f>
        <v>10. Contract management</v>
      </c>
    </row>
    <row r="381" spans="1:21" ht="30.6" customHeight="1" x14ac:dyDescent="0.2">
      <c r="A381" s="114" t="s">
        <v>30</v>
      </c>
      <c r="B381" s="16">
        <v>21632.1</v>
      </c>
      <c r="C381" s="16" t="str">
        <f>_xlfn.XLOOKUP(B381,'PNF Data'!$B:$B,'PNF Data'!T:T,"",0,1)</f>
        <v>Housing and community safety</v>
      </c>
      <c r="D381" s="38" t="str">
        <f>_xlfn.IFNA(VLOOKUP(C381,Key!B$3:E$25,4,FALSE),"")</f>
        <v>Communities and housing</v>
      </c>
      <c r="E381" s="16" t="str">
        <f>IFERROR(VLOOKUP($B381,'PNF Data'!$B$2:$AO$3962,3,FALSE),"")</f>
        <v xml:space="preserve">Sanctuary Temporary Accommodation </v>
      </c>
      <c r="F381" s="16" t="str">
        <f>IFERROR(VLOOKUP($B381,'PNF Data'!$B$2:$AO$3962,16,FALSE),"")</f>
        <v>Health and social</v>
      </c>
      <c r="G381" s="16" t="str">
        <f>IFERROR(VLOOKUP($B381,'PNF Data'!$B$2:$AO$3962,34,FALSE),"")</f>
        <v>Accommodation and neighbourhood support</v>
      </c>
      <c r="H381" s="16" t="s">
        <v>728</v>
      </c>
      <c r="I381" s="26">
        <f>IFERROR(VLOOKUP($B381,'PNF Data'!$B$2:$AO$3962,7,FALSE),"")</f>
        <v>142569</v>
      </c>
      <c r="J381" s="27" t="str">
        <f t="shared" si="50"/>
        <v>TBC</v>
      </c>
      <c r="K381" s="93">
        <v>0</v>
      </c>
      <c r="L381" s="93" t="str">
        <f t="shared" si="51"/>
        <v>N/A</v>
      </c>
      <c r="M381" s="93" t="str">
        <f t="shared" si="52"/>
        <v>a</v>
      </c>
      <c r="N381" s="11">
        <f>IFERROR(VLOOKUP($B381,'PNF Data'!$B$2:$AO$3962,10,FALSE),"")</f>
        <v>46265</v>
      </c>
      <c r="O381" s="93" t="s">
        <v>57</v>
      </c>
      <c r="P381" s="11" t="str">
        <f>IFERROR(IF(VLOOKUP(B381,'PNF Data'!$B$2:$AO$3962,12,FALSE)=0,"TBC",VLOOKUP(B381,'PNF Data'!$B$2:$AO$3962,12,FALSE)),"")</f>
        <v>03/07/1899</v>
      </c>
      <c r="Q381" s="16"/>
      <c r="R381" s="16" t="str">
        <f>IFERROR(IF(VLOOKUP($B381,'PNF Data'!$B$2:$AO$3962,13,FALSE)=0,"TBC",VLOOKUP($B381,'PNF Data'!$B$2:$AO$3962,13,FALSE)),"")</f>
        <v>TBC</v>
      </c>
      <c r="S381" s="119" t="str">
        <f>IFERROR(IF(VLOOKUP($B381,'PNF Data'!$B$2:$AO$3962,14,FALSE)=0,"TBC",VLOOKUP($B381,'PNF Data'!$B$2:$AO$3962,14,FALSE)),"")</f>
        <v>TBC</v>
      </c>
      <c r="T381" s="32" t="str">
        <f>IFERROR(IF(VLOOKUP($B381,'PNF Data'!$B$2:$AO$3962,15,FALSE)=0,"TBC",VLOOKUP($B381,'PNF Data'!$B$2:$AO$3962,15,FALSE)),"")</f>
        <v>TBC</v>
      </c>
      <c r="U381" s="37" t="str">
        <f>IFERROR(VLOOKUP($B381,'PNF Data'!$B$2:$AO$3962,5,FALSE),"")</f>
        <v>1. Not started</v>
      </c>
    </row>
    <row r="382" spans="1:21" ht="28.9" customHeight="1" x14ac:dyDescent="0.2">
      <c r="A382" s="114" t="s">
        <v>30</v>
      </c>
      <c r="B382" s="16">
        <v>21634</v>
      </c>
      <c r="C382" s="16" t="str">
        <f>_xlfn.XLOOKUP(B382,'PNF Data'!$B:$B,'PNF Data'!T:T,"",0,1)</f>
        <v>Customers, IT and digital</v>
      </c>
      <c r="D382" s="38" t="str">
        <f>_xlfn.IFNA(VLOOKUP(C382,Key!B$3:E$25,4,FALSE),"")</f>
        <v>Resources</v>
      </c>
      <c r="E382" s="16" t="str">
        <f>IFERROR(VLOOKUP($B382,'PNF Data'!$B$2:$AO$3962,3,FALSE),"")</f>
        <v>Experian Bank Wizard</v>
      </c>
      <c r="F382" s="16" t="str">
        <f>IFERROR(VLOOKUP($B382,'PNF Data'!$B$2:$AO$3962,16,FALSE),"")</f>
        <v>IT and Documents</v>
      </c>
      <c r="G382" s="16" t="str">
        <f>IFERROR(VLOOKUP($B382,'PNF Data'!$B$2:$AO$3962,34,FALSE),"")</f>
        <v>Technology products and services, including CCTV products and maintenance</v>
      </c>
      <c r="H382" s="16" t="str">
        <f>IFERROR(IF(VLOOKUP($B382,'PNF Data'!$B$2:$AO$3962,6,FALSE)=0,"TBC",VLOOKUP($B382,'PNF Data'!$B$2:$AO$3962,6,FALSE)),"")</f>
        <v>Direct award</v>
      </c>
      <c r="I382" s="26">
        <f>IFERROR(VLOOKUP($B382,'PNF Data'!$B$2:$AO$3962,7,FALSE),"")</f>
        <v>23126</v>
      </c>
      <c r="J382" s="27">
        <f t="shared" si="50"/>
        <v>23126</v>
      </c>
      <c r="K382" s="93">
        <v>0</v>
      </c>
      <c r="L382" s="93" t="str">
        <f t="shared" si="51"/>
        <v>N/A</v>
      </c>
      <c r="M382" s="93" t="str">
        <f t="shared" si="52"/>
        <v>a</v>
      </c>
      <c r="N382" s="11">
        <f>IFERROR(VLOOKUP($B382,'PNF Data'!$B$2:$AO$3962,10,FALSE),"")</f>
        <v>45809</v>
      </c>
      <c r="O382" s="93" t="s">
        <v>57</v>
      </c>
      <c r="P382" s="11">
        <f>IFERROR(IF(VLOOKUP(B382,'PNF Data'!$B$2:$AO$3962,12,FALSE)=0,"TBC",VLOOKUP(B382,'PNF Data'!$B$2:$AO$3962,12,FALSE)),"")</f>
        <v>45993</v>
      </c>
      <c r="Q382" s="16"/>
      <c r="R382" s="16" t="str">
        <f>IFERROR(IF(VLOOKUP($B382,'PNF Data'!$B$2:$AO$3962,13,FALSE)=0,"TBC",VLOOKUP($B382,'PNF Data'!$B$2:$AO$3962,13,FALSE)),"")</f>
        <v>Experian</v>
      </c>
      <c r="S382" s="119" t="str">
        <f>IFERROR(IF(VLOOKUP($B382,'PNF Data'!$B$2:$AO$3962,14,FALSE)=0,"TBC",VLOOKUP($B382,'PNF Data'!$B$2:$AO$3962,14,FALSE)),"")</f>
        <v>Small or medium sized enterprise</v>
      </c>
      <c r="T382" s="32">
        <f>IFERROR(IF(VLOOKUP($B382,'PNF Data'!$B$2:$AO$3962,15,FALSE)=0,"TBC",VLOOKUP($B382,'PNF Data'!$B$2:$AO$3962,15,FALSE)),"")</f>
        <v>653331</v>
      </c>
      <c r="U382" s="37" t="str">
        <f>IFERROR(VLOOKUP($B382,'PNF Data'!$B$2:$AO$3962,5,FALSE),"")</f>
        <v>10. Contract management</v>
      </c>
    </row>
    <row r="383" spans="1:21" ht="72" x14ac:dyDescent="0.2">
      <c r="A383" s="114" t="s">
        <v>30</v>
      </c>
      <c r="B383" s="16">
        <v>21635</v>
      </c>
      <c r="C383" s="16" t="str">
        <f>_xlfn.XLOOKUP(B383,'PNF Data'!$B:$B,'PNF Data'!T:T,"",0,1)</f>
        <v>Property and economic development</v>
      </c>
      <c r="D383" s="38" t="str">
        <f>_xlfn.IFNA(VLOOKUP(C383,Key!B$3:E$25,4,FALSE),"")</f>
        <v>Development and city services</v>
      </c>
      <c r="E383" s="16" t="str">
        <f>IFERROR(VLOOKUP($B383,'PNF Data'!$B$2:$AO$3962,3,FALSE),"")</f>
        <v>City Hall Opening Up Works</v>
      </c>
      <c r="F383" s="16" t="str">
        <f>IFERROR(VLOOKUP($B383,'PNF Data'!$B$2:$AO$3962,16,FALSE),"")</f>
        <v>Buildings and works</v>
      </c>
      <c r="G383" s="16" t="str">
        <f>IFERROR(VLOOKUP($B383,'PNF Data'!$B$2:$AO$3962,34,FALSE),"")</f>
        <v>Construction and demolition. (Including design  and related professional services)</v>
      </c>
      <c r="H383" s="16" t="str">
        <f>IFERROR(IF(VLOOKUP($B383,'PNF Data'!$B$2:$AO$3962,6,FALSE)=0,"TBC",VLOOKUP($B383,'PNF Data'!$B$2:$AO$3962,6,FALSE)),"")</f>
        <v>Direct award</v>
      </c>
      <c r="I383" s="26">
        <f>IFERROR(VLOOKUP($B383,'PNF Data'!$B$2:$AO$3962,7,FALSE),"")</f>
        <v>5050</v>
      </c>
      <c r="J383" s="27">
        <f t="shared" si="50"/>
        <v>5050</v>
      </c>
      <c r="K383" s="93">
        <v>0</v>
      </c>
      <c r="L383" s="93" t="str">
        <f t="shared" si="51"/>
        <v>N/A</v>
      </c>
      <c r="M383" s="93" t="str">
        <f t="shared" si="52"/>
        <v>a</v>
      </c>
      <c r="N383" s="11">
        <v>45720</v>
      </c>
      <c r="O383" s="93" t="s">
        <v>57</v>
      </c>
      <c r="P383" s="11">
        <v>45869</v>
      </c>
      <c r="Q383" s="16"/>
      <c r="R383" s="16" t="str">
        <f>IFERROR(IF(VLOOKUP($B383,'PNF Data'!$B$2:$AO$3962,13,FALSE)=0,"TBC",VLOOKUP($B383,'PNF Data'!$B$2:$AO$3962,13,FALSE)),"")</f>
        <v>ND Willan</v>
      </c>
      <c r="S383" s="119" t="str">
        <f>IFERROR(IF(VLOOKUP($B383,'PNF Data'!$B$2:$AO$3962,14,FALSE)=0,"TBC",VLOOKUP($B383,'PNF Data'!$B$2:$AO$3962,14,FALSE)),"")</f>
        <v>Small or medium sized enterprise</v>
      </c>
      <c r="T383" s="32">
        <f>IFERROR(IF(VLOOKUP($B383,'PNF Data'!$B$2:$AO$3962,15,FALSE)=0,"TBC",VLOOKUP($B383,'PNF Data'!$B$2:$AO$3962,15,FALSE)),"")</f>
        <v>2544228</v>
      </c>
      <c r="U383" s="37" t="str">
        <f>IFERROR(VLOOKUP($B383,'PNF Data'!$B$2:$AO$3962,5,FALSE),"")</f>
        <v>10. Contract management</v>
      </c>
    </row>
    <row r="384" spans="1:21" ht="28.9" customHeight="1" x14ac:dyDescent="0.2">
      <c r="A384" s="114" t="s">
        <v>92</v>
      </c>
      <c r="B384" s="16">
        <v>21636</v>
      </c>
      <c r="C384" s="16" t="s">
        <v>727</v>
      </c>
      <c r="D384" s="38" t="str">
        <f>_xlfn.IFNA(VLOOKUP(C384,Key!B$3:E$25,4,FALSE),"")</f>
        <v>Resources</v>
      </c>
      <c r="E384" s="16" t="str">
        <f>IFERROR(VLOOKUP($B384,'PNF Data'!$B$2:$AO$3962,3,FALSE),"")</f>
        <v>ERP consultancy support</v>
      </c>
      <c r="F384" s="16" t="str">
        <f>IFERROR(VLOOKUP($B384,'PNF Data'!$B$2:$AO$3962,16,FALSE),"")</f>
        <v>People and Professional Services</v>
      </c>
      <c r="G384" s="16" t="str">
        <f>IFERROR(VLOOKUP($B384,'PNF Data'!$B$2:$AO$3962,34,FALSE),"")</f>
        <v>Consultancy/professional services</v>
      </c>
      <c r="H384" s="16" t="str">
        <f>IFERROR(IF(VLOOKUP($B384,'PNF Data'!$B$2:$AO$3962,6,FALSE)=0,"TBC",VLOOKUP($B384,'PNF Data'!$B$2:$AO$3962,6,FALSE)),"")</f>
        <v>TBC</v>
      </c>
      <c r="I384" s="26">
        <f>IFERROR(VLOOKUP($B384,'PNF Data'!$B$2:$AO$3962,7,FALSE),"")</f>
        <v>100000</v>
      </c>
      <c r="J384" s="27" t="str">
        <f t="shared" si="50"/>
        <v>TBC</v>
      </c>
      <c r="K384" s="93">
        <v>0</v>
      </c>
      <c r="L384" s="93" t="str">
        <f t="shared" si="51"/>
        <v>TBC</v>
      </c>
      <c r="M384" s="93" t="str">
        <f t="shared" si="52"/>
        <v>TBC</v>
      </c>
      <c r="N384" s="11">
        <f>IFERROR(VLOOKUP($B384,'PNF Data'!$B$2:$AO$3962,10,FALSE),"")</f>
        <v>45901</v>
      </c>
      <c r="O384" s="93" t="s">
        <v>57</v>
      </c>
      <c r="P384" s="11" t="str">
        <f>IFERROR(IF(VLOOKUP(B384,'PNF Data'!$B$2:$AO$3962,12,FALSE)=0,"TBC",VLOOKUP(B384,'PNF Data'!$B$2:$AO$3962,12,FALSE)),"")</f>
        <v>03/07/1899</v>
      </c>
      <c r="Q384" s="16"/>
      <c r="R384" s="16" t="str">
        <f>IFERROR(IF(VLOOKUP($B384,'PNF Data'!$B$2:$AO$3962,13,FALSE)=0,"TBC",VLOOKUP($B384,'PNF Data'!$B$2:$AO$3962,13,FALSE)),"")</f>
        <v>TBC</v>
      </c>
      <c r="S384" s="119" t="str">
        <f>IFERROR(IF(VLOOKUP($B384,'PNF Data'!$B$2:$AO$3962,14,FALSE)=0,"TBC",VLOOKUP($B384,'PNF Data'!$B$2:$AO$3962,14,FALSE)),"")</f>
        <v>TBC</v>
      </c>
      <c r="T384" s="32" t="str">
        <f>IFERROR(IF(VLOOKUP($B384,'PNF Data'!$B$2:$AO$3962,15,FALSE)=0,"TBC",VLOOKUP($B384,'PNF Data'!$B$2:$AO$3962,15,FALSE)),"")</f>
        <v>TBC</v>
      </c>
      <c r="U384" s="37" t="str">
        <f>IFERROR(VLOOKUP($B384,'PNF Data'!$B$2:$AO$3962,5,FALSE),"")</f>
        <v>1. Not started</v>
      </c>
    </row>
    <row r="385" spans="1:21" ht="35.450000000000003" customHeight="1" x14ac:dyDescent="0.2">
      <c r="A385" s="155" t="s">
        <v>92</v>
      </c>
      <c r="B385" s="24">
        <v>21637</v>
      </c>
      <c r="C385" s="24" t="str">
        <f>_xlfn.XLOOKUP(B385,'PNF Data'!$B:$B,'PNF Data'!T:T,"",0,1)</f>
        <v>Property and economic development</v>
      </c>
      <c r="D385" s="156" t="str">
        <f>_xlfn.IFNA(VLOOKUP(C385,Key!B$3:E$25,4,FALSE),"")</f>
        <v>Development and city services</v>
      </c>
      <c r="E385" s="24" t="str">
        <f>IFERROR(VLOOKUP($B385,'PNF Data'!$B$2:$AO$3962,3,FALSE),"")</f>
        <v>St Bartholomews and St Benedicts Tower Ruins</v>
      </c>
      <c r="F385" s="24" t="str">
        <f>IFERROR(VLOOKUP($B385,'PNF Data'!$B$2:$AO$3962,16,FALSE),"")</f>
        <v>Buildings and works</v>
      </c>
      <c r="G385" s="24" t="str">
        <f>IFERROR(VLOOKUP($B385,'PNF Data'!$B$2:$AO$3962,34,FALSE),"")</f>
        <v>Construction and demolition. (Including design  and related professional services)</v>
      </c>
      <c r="H385" s="24" t="str">
        <f>IFERROR(IF(VLOOKUP($B385,'PNF Data'!$B$2:$AO$3962,6,FALSE)=0,"TBC",VLOOKUP($B385,'PNF Data'!$B$2:$AO$3962,6,FALSE)),"")</f>
        <v>TBC</v>
      </c>
      <c r="I385" s="110">
        <f>IFERROR(VLOOKUP($B385,'PNF Data'!$B$2:$AO$3962,7,FALSE),"")</f>
        <v>560000</v>
      </c>
      <c r="J385" s="92" t="str">
        <f t="shared" si="50"/>
        <v>TBC</v>
      </c>
      <c r="K385" s="96">
        <v>0</v>
      </c>
      <c r="L385" s="96" t="str">
        <f t="shared" si="51"/>
        <v>TBC</v>
      </c>
      <c r="M385" s="96" t="str">
        <f t="shared" si="52"/>
        <v>TBC</v>
      </c>
      <c r="N385" s="61">
        <f>IFERROR(VLOOKUP($B385,'PNF Data'!$B$2:$AO$3962,10,FALSE),"")</f>
        <v>46113</v>
      </c>
      <c r="O385" s="96" t="s">
        <v>57</v>
      </c>
      <c r="P385" s="61" t="str">
        <f>IFERROR(IF(VLOOKUP(B385,'PNF Data'!$B$2:$AO$3962,12,FALSE)=0,"TBC",VLOOKUP(B385,'PNF Data'!$B$2:$AO$3962,12,FALSE)),"")</f>
        <v>03/07/1899</v>
      </c>
      <c r="Q385" s="24"/>
      <c r="R385" s="24" t="str">
        <f>IFERROR(IF(VLOOKUP($B385,'PNF Data'!$B$2:$AO$3962,13,FALSE)=0,"TBC",VLOOKUP($B385,'PNF Data'!$B$2:$AO$3962,13,FALSE)),"")</f>
        <v>TBC</v>
      </c>
      <c r="S385" s="157" t="str">
        <f>IFERROR(IF(VLOOKUP($B385,'PNF Data'!$B$2:$AO$3962,14,FALSE)=0,"TBC",VLOOKUP($B385,'PNF Data'!$B$2:$AO$3962,14,FALSE)),"")</f>
        <v>TBC</v>
      </c>
      <c r="T385" s="52" t="str">
        <f>IFERROR(IF(VLOOKUP($B385,'PNF Data'!$B$2:$AO$3962,15,FALSE)=0,"TBC",VLOOKUP($B385,'PNF Data'!$B$2:$AO$3962,15,FALSE)),"")</f>
        <v>TBC</v>
      </c>
      <c r="U385" s="40" t="str">
        <f>IFERROR(VLOOKUP($B385,'PNF Data'!$B$2:$AO$3962,5,FALSE),"")</f>
        <v>1. Not started</v>
      </c>
    </row>
    <row r="386" spans="1:21" x14ac:dyDescent="0.2">
      <c r="A386" s="16"/>
      <c r="B386" s="16"/>
      <c r="C386" s="16">
        <f>_xlfn.XLOOKUP(B386,'PNF Data'!$B:$B,'PNF Data'!T:T,"",0,1)</f>
        <v>0</v>
      </c>
      <c r="D386" s="38" t="str">
        <f>_xlfn.IFNA(VLOOKUP(C386,Key!B$3:E$25,4,FALSE),"")</f>
        <v/>
      </c>
      <c r="E386" s="16" t="str">
        <f>IFERROR(VLOOKUP($B386,'PNF Data'!$B$2:$AO$3962,3,FALSE),"")</f>
        <v/>
      </c>
      <c r="F386" s="16" t="str">
        <f>IFERROR(VLOOKUP($B386,'PNF Data'!$B$2:$AO$3962,16,FALSE),"")</f>
        <v/>
      </c>
      <c r="G386" s="16" t="str">
        <f>IFERROR(VLOOKUP($B386,'PNF Data'!$B$2:$AO$3962,34,FALSE),"")</f>
        <v/>
      </c>
      <c r="H386" s="16" t="str">
        <f>IFERROR(IF(VLOOKUP($B386,'PNF Data'!$B$2:$AO$3962,6,FALSE)=0,"TBC",VLOOKUP($B386,'PNF Data'!$B$2:$AO$3962,6,FALSE)),"")</f>
        <v/>
      </c>
      <c r="I386" s="26" t="str">
        <f>IFERROR(VLOOKUP($B386,'PNF Data'!$B$2:$AO$3962,7,FALSE),"")</f>
        <v/>
      </c>
      <c r="J386" s="27" t="str">
        <f t="shared" si="50"/>
        <v>TBC</v>
      </c>
      <c r="K386" s="93">
        <v>0</v>
      </c>
      <c r="L386" s="93" t="b">
        <f t="shared" si="51"/>
        <v>0</v>
      </c>
      <c r="M386" s="93" t="b">
        <f t="shared" si="52"/>
        <v>0</v>
      </c>
      <c r="N386" s="11" t="str">
        <f>IFERROR(VLOOKUP($B386,'PNF Data'!$B$2:$AO$3962,10,FALSE),"")</f>
        <v/>
      </c>
      <c r="O386" s="93" t="s">
        <v>57</v>
      </c>
      <c r="P386" s="11" t="str">
        <f>IFERROR(IF(VLOOKUP(B386,'PNF Data'!$B$2:$AO$3962,12,FALSE)=0,"TBC",VLOOKUP(B386,'PNF Data'!$B$2:$AO$3962,12,FALSE)),"")</f>
        <v/>
      </c>
      <c r="Q386" s="16"/>
      <c r="R386" s="16" t="str">
        <f>IFERROR(IF(VLOOKUP($B386,'PNF Data'!$B$2:$AO$3962,13,FALSE)=0,"TBC",VLOOKUP($B386,'PNF Data'!$B$2:$AO$3962,13,FALSE)),"")</f>
        <v/>
      </c>
      <c r="S386" s="119" t="str">
        <f>IFERROR(IF(VLOOKUP($B386,'PNF Data'!$B$2:$AO$3962,14,FALSE)=0,"TBC",VLOOKUP($B386,'PNF Data'!$B$2:$AO$3962,14,FALSE)),"")</f>
        <v/>
      </c>
      <c r="T386" s="32" t="str">
        <f>IFERROR(IF(VLOOKUP($B386,'PNF Data'!$B$2:$AO$3962,15,FALSE)=0,"TBC",VLOOKUP($B386,'PNF Data'!$B$2:$AO$3962,15,FALSE)),"")</f>
        <v/>
      </c>
      <c r="U386" s="16" t="str">
        <f>IFERROR(VLOOKUP($B386,'PNF Data'!$B$2:$AO$3962,5,FALSE),"")</f>
        <v/>
      </c>
    </row>
    <row r="387" spans="1:21" x14ac:dyDescent="0.2">
      <c r="A387" s="16"/>
      <c r="B387" s="16"/>
      <c r="C387" s="16">
        <f>_xlfn.XLOOKUP(B387,'PNF Data'!$B:$B,'PNF Data'!T:T,"",0,1)</f>
        <v>0</v>
      </c>
      <c r="D387" s="38" t="str">
        <f>_xlfn.IFNA(VLOOKUP(C387,Key!B$3:E$25,4,FALSE),"")</f>
        <v/>
      </c>
      <c r="E387" s="16" t="str">
        <f>IFERROR(VLOOKUP($B387,'PNF Data'!$B$2:$AO$3962,3,FALSE),"")</f>
        <v/>
      </c>
      <c r="F387" s="16" t="str">
        <f>IFERROR(VLOOKUP($B387,'PNF Data'!$B$2:$AO$3962,16,FALSE),"")</f>
        <v/>
      </c>
      <c r="G387" s="16" t="str">
        <f>IFERROR(VLOOKUP($B387,'PNF Data'!$B$2:$AO$3962,34,FALSE),"")</f>
        <v/>
      </c>
      <c r="H387" s="16" t="str">
        <f>IFERROR(IF(VLOOKUP($B387,'PNF Data'!$B$2:$AO$3962,6,FALSE)=0,"TBC",VLOOKUP($B387,'PNF Data'!$B$2:$AO$3962,6,FALSE)),"")</f>
        <v/>
      </c>
      <c r="I387" s="26" t="str">
        <f>IFERROR(VLOOKUP($B387,'PNF Data'!$B$2:$AO$3962,7,FALSE),"")</f>
        <v/>
      </c>
      <c r="J387" s="27" t="str">
        <f t="shared" si="50"/>
        <v>TBC</v>
      </c>
      <c r="K387" s="93">
        <v>0</v>
      </c>
      <c r="L387" s="93" t="b">
        <f t="shared" si="51"/>
        <v>0</v>
      </c>
      <c r="M387" s="93" t="b">
        <f t="shared" si="52"/>
        <v>0</v>
      </c>
      <c r="N387" s="11" t="str">
        <f>IFERROR(VLOOKUP($B387,'PNF Data'!$B$2:$AO$3962,10,FALSE),"")</f>
        <v/>
      </c>
      <c r="O387" s="93" t="s">
        <v>57</v>
      </c>
      <c r="P387" s="11" t="str">
        <f>IFERROR(IF(VLOOKUP(B387,'PNF Data'!$B$2:$AO$3962,12,FALSE)=0,"TBC",VLOOKUP(B387,'PNF Data'!$B$2:$AO$3962,12,FALSE)),"")</f>
        <v/>
      </c>
      <c r="Q387" s="16"/>
      <c r="R387" s="16" t="str">
        <f>IFERROR(IF(VLOOKUP($B387,'PNF Data'!$B$2:$AO$3962,13,FALSE)=0,"TBC",VLOOKUP($B387,'PNF Data'!$B$2:$AO$3962,13,FALSE)),"")</f>
        <v/>
      </c>
      <c r="S387" s="119" t="str">
        <f>IFERROR(IF(VLOOKUP($B387,'PNF Data'!$B$2:$AO$3962,14,FALSE)=0,"TBC",VLOOKUP($B387,'PNF Data'!$B$2:$AO$3962,14,FALSE)),"")</f>
        <v/>
      </c>
      <c r="T387" s="32" t="str">
        <f>IFERROR(IF(VLOOKUP($B387,'PNF Data'!$B$2:$AO$3962,15,FALSE)=0,"TBC",VLOOKUP($B387,'PNF Data'!$B$2:$AO$3962,15,FALSE)),"")</f>
        <v/>
      </c>
      <c r="U387" s="16" t="str">
        <f>IFERROR(VLOOKUP($B387,'PNF Data'!$B$2:$AO$3962,5,FALSE),"")</f>
        <v/>
      </c>
    </row>
    <row r="388" spans="1:21" x14ac:dyDescent="0.2">
      <c r="A388" s="16"/>
      <c r="B388" s="16"/>
      <c r="C388" s="16">
        <f>_xlfn.XLOOKUP(B388,'PNF Data'!$B:$B,'PNF Data'!T:T,"",0,1)</f>
        <v>0</v>
      </c>
      <c r="D388" s="38" t="str">
        <f>_xlfn.IFNA(VLOOKUP(C388,Key!B$3:E$25,4,FALSE),"")</f>
        <v/>
      </c>
      <c r="E388" s="16" t="str">
        <f>IFERROR(VLOOKUP($B388,'PNF Data'!$B$2:$AO$3962,3,FALSE),"")</f>
        <v/>
      </c>
      <c r="F388" s="16" t="str">
        <f>IFERROR(VLOOKUP($B388,'PNF Data'!$B$2:$AO$3962,16,FALSE),"")</f>
        <v/>
      </c>
      <c r="G388" s="16" t="str">
        <f>IFERROR(VLOOKUP($B388,'PNF Data'!$B$2:$AO$3962,34,FALSE),"")</f>
        <v/>
      </c>
      <c r="H388" s="16" t="str">
        <f>IFERROR(IF(VLOOKUP($B388,'PNF Data'!$B$2:$AO$3962,6,FALSE)=0,"TBC",VLOOKUP($B388,'PNF Data'!$B$2:$AO$3962,6,FALSE)),"")</f>
        <v/>
      </c>
      <c r="I388" s="26" t="str">
        <f>IFERROR(VLOOKUP($B388,'PNF Data'!$B$2:$AO$3962,7,FALSE),"")</f>
        <v/>
      </c>
      <c r="J388" s="27" t="str">
        <f t="shared" si="50"/>
        <v>TBC</v>
      </c>
      <c r="K388" s="93">
        <v>0</v>
      </c>
      <c r="L388" s="93" t="b">
        <f t="shared" si="51"/>
        <v>0</v>
      </c>
      <c r="M388" s="93" t="b">
        <f t="shared" si="52"/>
        <v>0</v>
      </c>
      <c r="N388" s="11" t="str">
        <f>IFERROR(VLOOKUP($B388,'PNF Data'!$B$2:$AO$3962,10,FALSE),"")</f>
        <v/>
      </c>
      <c r="O388" s="93" t="s">
        <v>57</v>
      </c>
      <c r="P388" s="11" t="str">
        <f>IFERROR(IF(VLOOKUP(B388,'PNF Data'!$B$2:$AO$3962,12,FALSE)=0,"TBC",VLOOKUP(B388,'PNF Data'!$B$2:$AO$3962,12,FALSE)),"")</f>
        <v/>
      </c>
      <c r="Q388" s="16"/>
      <c r="R388" s="16" t="str">
        <f>IFERROR(IF(VLOOKUP($B388,'PNF Data'!$B$2:$AO$3962,13,FALSE)=0,"TBC",VLOOKUP($B388,'PNF Data'!$B$2:$AO$3962,13,FALSE)),"")</f>
        <v/>
      </c>
      <c r="S388" s="119" t="str">
        <f>IFERROR(IF(VLOOKUP($B388,'PNF Data'!$B$2:$AO$3962,14,FALSE)=0,"TBC",VLOOKUP($B388,'PNF Data'!$B$2:$AO$3962,14,FALSE)),"")</f>
        <v/>
      </c>
      <c r="T388" s="32" t="str">
        <f>IFERROR(IF(VLOOKUP($B388,'PNF Data'!$B$2:$AO$3962,15,FALSE)=0,"TBC",VLOOKUP($B388,'PNF Data'!$B$2:$AO$3962,15,FALSE)),"")</f>
        <v/>
      </c>
      <c r="U388" s="16" t="str">
        <f>IFERROR(VLOOKUP($B388,'PNF Data'!$B$2:$AO$3962,5,FALSE),"")</f>
        <v/>
      </c>
    </row>
    <row r="389" spans="1:21" x14ac:dyDescent="0.2">
      <c r="A389" s="16"/>
      <c r="B389" s="16"/>
      <c r="C389" s="16">
        <f>_xlfn.XLOOKUP(B389,'PNF Data'!$B:$B,'PNF Data'!T:T,"",0,1)</f>
        <v>0</v>
      </c>
      <c r="D389" s="38" t="str">
        <f>_xlfn.IFNA(VLOOKUP(C389,Key!B$3:E$25,4,FALSE),"")</f>
        <v/>
      </c>
      <c r="E389" s="16" t="str">
        <f>IFERROR(VLOOKUP($B389,'PNF Data'!$B$2:$AO$3962,3,FALSE),"")</f>
        <v/>
      </c>
      <c r="F389" s="16" t="str">
        <f>IFERROR(VLOOKUP($B389,'PNF Data'!$B$2:$AO$3962,16,FALSE),"")</f>
        <v/>
      </c>
      <c r="G389" s="16" t="str">
        <f>IFERROR(VLOOKUP($B389,'PNF Data'!$B$2:$AO$3962,34,FALSE),"")</f>
        <v/>
      </c>
      <c r="H389" s="16" t="str">
        <f>IFERROR(IF(VLOOKUP($B389,'PNF Data'!$B$2:$AO$3962,6,FALSE)=0,"TBC",VLOOKUP($B389,'PNF Data'!$B$2:$AO$3962,6,FALSE)),"")</f>
        <v/>
      </c>
      <c r="I389" s="26" t="str">
        <f>IFERROR(VLOOKUP($B389,'PNF Data'!$B$2:$AO$3962,7,FALSE),"")</f>
        <v/>
      </c>
      <c r="J389" s="27" t="str">
        <f t="shared" si="50"/>
        <v>TBC</v>
      </c>
      <c r="K389" s="93">
        <v>0</v>
      </c>
      <c r="L389" s="93" t="b">
        <f t="shared" si="51"/>
        <v>0</v>
      </c>
      <c r="M389" s="93" t="b">
        <f t="shared" si="52"/>
        <v>0</v>
      </c>
      <c r="N389" s="11" t="str">
        <f>IFERROR(VLOOKUP($B389,'PNF Data'!$B$2:$AO$3962,10,FALSE),"")</f>
        <v/>
      </c>
      <c r="O389" s="93" t="s">
        <v>57</v>
      </c>
      <c r="P389" s="11" t="str">
        <f>IFERROR(IF(VLOOKUP(B389,'PNF Data'!$B$2:$AO$3962,12,FALSE)=0,"TBC",VLOOKUP(B389,'PNF Data'!$B$2:$AO$3962,12,FALSE)),"")</f>
        <v/>
      </c>
      <c r="Q389" s="16"/>
      <c r="R389" s="16" t="str">
        <f>IFERROR(IF(VLOOKUP($B389,'PNF Data'!$B$2:$AO$3962,13,FALSE)=0,"TBC",VLOOKUP($B389,'PNF Data'!$B$2:$AO$3962,13,FALSE)),"")</f>
        <v/>
      </c>
      <c r="S389" s="119" t="str">
        <f>IFERROR(IF(VLOOKUP($B389,'PNF Data'!$B$2:$AO$3962,14,FALSE)=0,"TBC",VLOOKUP($B389,'PNF Data'!$B$2:$AO$3962,14,FALSE)),"")</f>
        <v/>
      </c>
      <c r="T389" s="32" t="str">
        <f>IFERROR(IF(VLOOKUP($B389,'PNF Data'!$B$2:$AO$3962,15,FALSE)=0,"TBC",VLOOKUP($B389,'PNF Data'!$B$2:$AO$3962,15,FALSE)),"")</f>
        <v/>
      </c>
      <c r="U389" s="16" t="str">
        <f>IFERROR(VLOOKUP($B389,'PNF Data'!$B$2:$AO$3962,5,FALSE),"")</f>
        <v/>
      </c>
    </row>
    <row r="390" spans="1:21" x14ac:dyDescent="0.2">
      <c r="A390" s="16"/>
      <c r="B390" s="16"/>
      <c r="C390" s="16">
        <f>_xlfn.XLOOKUP(B390,'PNF Data'!$B:$B,'PNF Data'!T:T,"",0,1)</f>
        <v>0</v>
      </c>
      <c r="D390" s="38" t="str">
        <f>_xlfn.IFNA(VLOOKUP(C390,Key!B$3:E$25,4,FALSE),"")</f>
        <v/>
      </c>
      <c r="E390" s="16" t="str">
        <f>IFERROR(VLOOKUP($B390,'PNF Data'!$B$2:$AO$3962,3,FALSE),"")</f>
        <v/>
      </c>
      <c r="F390" s="16" t="str">
        <f>IFERROR(VLOOKUP($B390,'PNF Data'!$B$2:$AO$3962,16,FALSE),"")</f>
        <v/>
      </c>
      <c r="G390" s="16" t="str">
        <f>IFERROR(VLOOKUP($B390,'PNF Data'!$B$2:$AO$3962,34,FALSE),"")</f>
        <v/>
      </c>
      <c r="H390" s="16" t="str">
        <f>IFERROR(IF(VLOOKUP($B390,'PNF Data'!$B$2:$AO$3962,6,FALSE)=0,"TBC",VLOOKUP($B390,'PNF Data'!$B$2:$AO$3962,6,FALSE)),"")</f>
        <v/>
      </c>
      <c r="I390" s="26" t="str">
        <f>IFERROR(VLOOKUP($B390,'PNF Data'!$B$2:$AO$3962,7,FALSE),"")</f>
        <v/>
      </c>
      <c r="J390" s="27" t="str">
        <f t="shared" si="50"/>
        <v>TBC</v>
      </c>
      <c r="K390" s="93">
        <v>0</v>
      </c>
      <c r="L390" s="93" t="b">
        <f t="shared" si="51"/>
        <v>0</v>
      </c>
      <c r="M390" s="93" t="b">
        <f t="shared" si="52"/>
        <v>0</v>
      </c>
      <c r="N390" s="11" t="str">
        <f>IFERROR(VLOOKUP($B390,'PNF Data'!$B$2:$AO$3962,10,FALSE),"")</f>
        <v/>
      </c>
      <c r="O390" s="93" t="s">
        <v>57</v>
      </c>
      <c r="P390" s="11" t="str">
        <f>IFERROR(IF(VLOOKUP(B390,'PNF Data'!$B$2:$AO$3962,12,FALSE)=0,"TBC",VLOOKUP(B390,'PNF Data'!$B$2:$AO$3962,12,FALSE)),"")</f>
        <v/>
      </c>
      <c r="Q390" s="16"/>
      <c r="R390" s="16" t="str">
        <f>IFERROR(IF(VLOOKUP($B390,'PNF Data'!$B$2:$AO$3962,13,FALSE)=0,"TBC",VLOOKUP($B390,'PNF Data'!$B$2:$AO$3962,13,FALSE)),"")</f>
        <v/>
      </c>
      <c r="S390" s="119" t="str">
        <f>IFERROR(IF(VLOOKUP($B390,'PNF Data'!$B$2:$AO$3962,14,FALSE)=0,"TBC",VLOOKUP($B390,'PNF Data'!$B$2:$AO$3962,14,FALSE)),"")</f>
        <v/>
      </c>
      <c r="T390" s="32" t="str">
        <f>IFERROR(IF(VLOOKUP($B390,'PNF Data'!$B$2:$AO$3962,15,FALSE)=0,"TBC",VLOOKUP($B390,'PNF Data'!$B$2:$AO$3962,15,FALSE)),"")</f>
        <v/>
      </c>
      <c r="U390" s="16" t="str">
        <f>IFERROR(VLOOKUP($B390,'PNF Data'!$B$2:$AO$3962,5,FALSE),"")</f>
        <v/>
      </c>
    </row>
    <row r="391" spans="1:21" x14ac:dyDescent="0.2">
      <c r="A391" s="16"/>
      <c r="B391" s="16"/>
      <c r="C391" s="16">
        <f>_xlfn.XLOOKUP(B391,'PNF Data'!$B:$B,'PNF Data'!T:T,"",0,1)</f>
        <v>0</v>
      </c>
      <c r="D391" s="38" t="str">
        <f>_xlfn.IFNA(VLOOKUP(C391,Key!B$3:E$25,4,FALSE),"")</f>
        <v/>
      </c>
      <c r="E391" s="16" t="str">
        <f>IFERROR(VLOOKUP($B391,'PNF Data'!$B$2:$AO$3962,3,FALSE),"")</f>
        <v/>
      </c>
      <c r="F391" s="16" t="str">
        <f>IFERROR(VLOOKUP($B391,'PNF Data'!$B$2:$AO$3962,16,FALSE),"")</f>
        <v/>
      </c>
      <c r="G391" s="16" t="str">
        <f>IFERROR(VLOOKUP($B391,'PNF Data'!$B$2:$AO$3962,34,FALSE),"")</f>
        <v/>
      </c>
      <c r="H391" s="16" t="str">
        <f>IFERROR(IF(VLOOKUP($B391,'PNF Data'!$B$2:$AO$3962,6,FALSE)=0,"TBC",VLOOKUP($B391,'PNF Data'!$B$2:$AO$3962,6,FALSE)),"")</f>
        <v/>
      </c>
      <c r="I391" s="26" t="str">
        <f>IFERROR(VLOOKUP($B391,'PNF Data'!$B$2:$AO$3962,7,FALSE),"")</f>
        <v/>
      </c>
      <c r="J391" s="27" t="str">
        <f t="shared" si="50"/>
        <v>TBC</v>
      </c>
      <c r="K391" s="93">
        <v>0</v>
      </c>
      <c r="L391" s="93" t="b">
        <f t="shared" si="51"/>
        <v>0</v>
      </c>
      <c r="M391" s="93" t="b">
        <f t="shared" si="52"/>
        <v>0</v>
      </c>
      <c r="N391" s="11" t="str">
        <f>IFERROR(VLOOKUP($B391,'PNF Data'!$B$2:$AO$3962,10,FALSE),"")</f>
        <v/>
      </c>
      <c r="O391" s="93" t="s">
        <v>57</v>
      </c>
      <c r="P391" s="11" t="str">
        <f>IFERROR(IF(VLOOKUP(B391,'PNF Data'!$B$2:$AO$3962,12,FALSE)=0,"TBC",VLOOKUP(B391,'PNF Data'!$B$2:$AO$3962,12,FALSE)),"")</f>
        <v/>
      </c>
      <c r="Q391" s="16"/>
      <c r="R391" s="16" t="str">
        <f>IFERROR(IF(VLOOKUP($B391,'PNF Data'!$B$2:$AO$3962,13,FALSE)=0,"TBC",VLOOKUP($B391,'PNF Data'!$B$2:$AO$3962,13,FALSE)),"")</f>
        <v/>
      </c>
      <c r="S391" s="119" t="str">
        <f>IFERROR(IF(VLOOKUP($B391,'PNF Data'!$B$2:$AO$3962,14,FALSE)=0,"TBC",VLOOKUP($B391,'PNF Data'!$B$2:$AO$3962,14,FALSE)),"")</f>
        <v/>
      </c>
      <c r="T391" s="32" t="str">
        <f>IFERROR(IF(VLOOKUP($B391,'PNF Data'!$B$2:$AO$3962,15,FALSE)=0,"TBC",VLOOKUP($B391,'PNF Data'!$B$2:$AO$3962,15,FALSE)),"")</f>
        <v/>
      </c>
      <c r="U391" s="16" t="str">
        <f>IFERROR(VLOOKUP($B391,'PNF Data'!$B$2:$AO$3962,5,FALSE),"")</f>
        <v/>
      </c>
    </row>
    <row r="392" spans="1:21" x14ac:dyDescent="0.2">
      <c r="A392" s="16"/>
      <c r="B392" s="16"/>
      <c r="C392" s="16">
        <f>_xlfn.XLOOKUP(B392,'PNF Data'!$B:$B,'PNF Data'!T:T,"",0,1)</f>
        <v>0</v>
      </c>
      <c r="D392" s="38" t="str">
        <f>_xlfn.IFNA(VLOOKUP(C392,Key!B$3:E$25,4,FALSE),"")</f>
        <v/>
      </c>
      <c r="E392" s="16" t="str">
        <f>IFERROR(VLOOKUP($B392,'PNF Data'!$B$2:$AO$3962,3,FALSE),"")</f>
        <v/>
      </c>
      <c r="F392" s="16" t="str">
        <f>IFERROR(VLOOKUP($B392,'PNF Data'!$B$2:$AO$3962,16,FALSE),"")</f>
        <v/>
      </c>
      <c r="G392" s="16" t="str">
        <f>IFERROR(VLOOKUP($B392,'PNF Data'!$B$2:$AO$3962,34,FALSE),"")</f>
        <v/>
      </c>
      <c r="H392" s="16" t="str">
        <f>IFERROR(IF(VLOOKUP($B392,'PNF Data'!$B$2:$AO$3962,6,FALSE)=0,"TBC",VLOOKUP($B392,'PNF Data'!$B$2:$AO$3962,6,FALSE)),"")</f>
        <v/>
      </c>
      <c r="I392" s="26" t="str">
        <f>IFERROR(VLOOKUP($B392,'PNF Data'!$B$2:$AO$3962,7,FALSE),"")</f>
        <v/>
      </c>
      <c r="J392" s="27" t="str">
        <f t="shared" si="50"/>
        <v>TBC</v>
      </c>
      <c r="K392" s="93">
        <v>0</v>
      </c>
      <c r="L392" s="93" t="b">
        <f t="shared" si="51"/>
        <v>0</v>
      </c>
      <c r="M392" s="93" t="b">
        <f t="shared" si="52"/>
        <v>0</v>
      </c>
      <c r="N392" s="11" t="str">
        <f>IFERROR(VLOOKUP($B392,'PNF Data'!$B$2:$AO$3962,10,FALSE),"")</f>
        <v/>
      </c>
      <c r="O392" s="93" t="s">
        <v>57</v>
      </c>
      <c r="P392" s="11" t="str">
        <f>IFERROR(IF(VLOOKUP(B392,'PNF Data'!$B$2:$AO$3962,12,FALSE)=0,"TBC",VLOOKUP(B392,'PNF Data'!$B$2:$AO$3962,12,FALSE)),"")</f>
        <v/>
      </c>
      <c r="Q392" s="16"/>
      <c r="R392" s="16" t="str">
        <f>IFERROR(IF(VLOOKUP($B392,'PNF Data'!$B$2:$AO$3962,13,FALSE)=0,"TBC",VLOOKUP($B392,'PNF Data'!$B$2:$AO$3962,13,FALSE)),"")</f>
        <v/>
      </c>
      <c r="S392" s="119" t="str">
        <f>IFERROR(IF(VLOOKUP($B392,'PNF Data'!$B$2:$AO$3962,14,FALSE)=0,"TBC",VLOOKUP($B392,'PNF Data'!$B$2:$AO$3962,14,FALSE)),"")</f>
        <v/>
      </c>
      <c r="T392" s="32" t="str">
        <f>IFERROR(IF(VLOOKUP($B392,'PNF Data'!$B$2:$AO$3962,15,FALSE)=0,"TBC",VLOOKUP($B392,'PNF Data'!$B$2:$AO$3962,15,FALSE)),"")</f>
        <v/>
      </c>
      <c r="U392" s="16" t="str">
        <f>IFERROR(VLOOKUP($B392,'PNF Data'!$B$2:$AO$3962,5,FALSE),"")</f>
        <v/>
      </c>
    </row>
    <row r="393" spans="1:21" x14ac:dyDescent="0.2">
      <c r="A393" s="16"/>
      <c r="B393" s="16"/>
      <c r="C393" s="16">
        <f>_xlfn.XLOOKUP(B393,'PNF Data'!$B:$B,'PNF Data'!T:T,"",0,1)</f>
        <v>0</v>
      </c>
      <c r="D393" s="38" t="str">
        <f>_xlfn.IFNA(VLOOKUP(C393,Key!B$3:E$25,4,FALSE),"")</f>
        <v/>
      </c>
      <c r="E393" s="16" t="str">
        <f>IFERROR(VLOOKUP($B393,'PNF Data'!$B$2:$AO$3962,3,FALSE),"")</f>
        <v/>
      </c>
      <c r="F393" s="16" t="str">
        <f>IFERROR(VLOOKUP($B393,'PNF Data'!$B$2:$AO$3962,16,FALSE),"")</f>
        <v/>
      </c>
      <c r="G393" s="16" t="str">
        <f>IFERROR(VLOOKUP($B393,'PNF Data'!$B$2:$AO$3962,34,FALSE),"")</f>
        <v/>
      </c>
      <c r="H393" s="16" t="str">
        <f>IFERROR(IF(VLOOKUP($B393,'PNF Data'!$B$2:$AO$3962,6,FALSE)=0,"TBC",VLOOKUP($B393,'PNF Data'!$B$2:$AO$3962,6,FALSE)),"")</f>
        <v/>
      </c>
      <c r="I393" s="26" t="str">
        <f>IFERROR(VLOOKUP($B393,'PNF Data'!$B$2:$AO$3962,7,FALSE),"")</f>
        <v/>
      </c>
      <c r="J393" s="27" t="str">
        <f t="shared" si="50"/>
        <v>TBC</v>
      </c>
      <c r="K393" s="93">
        <v>0</v>
      </c>
      <c r="L393" s="93" t="b">
        <f t="shared" si="51"/>
        <v>0</v>
      </c>
      <c r="M393" s="93" t="b">
        <f t="shared" si="52"/>
        <v>0</v>
      </c>
      <c r="N393" s="11" t="str">
        <f>IFERROR(VLOOKUP($B393,'PNF Data'!$B$2:$AO$3962,10,FALSE),"")</f>
        <v/>
      </c>
      <c r="O393" s="93" t="s">
        <v>57</v>
      </c>
      <c r="P393" s="11" t="str">
        <f>IFERROR(IF(VLOOKUP(B393,'PNF Data'!$B$2:$AO$3962,12,FALSE)=0,"TBC",VLOOKUP(B393,'PNF Data'!$B$2:$AO$3962,12,FALSE)),"")</f>
        <v/>
      </c>
      <c r="Q393" s="16"/>
      <c r="R393" s="16" t="str">
        <f>IFERROR(IF(VLOOKUP($B393,'PNF Data'!$B$2:$AO$3962,13,FALSE)=0,"TBC",VLOOKUP($B393,'PNF Data'!$B$2:$AO$3962,13,FALSE)),"")</f>
        <v/>
      </c>
      <c r="S393" s="119" t="str">
        <f>IFERROR(IF(VLOOKUP($B393,'PNF Data'!$B$2:$AO$3962,14,FALSE)=0,"TBC",VLOOKUP($B393,'PNF Data'!$B$2:$AO$3962,14,FALSE)),"")</f>
        <v/>
      </c>
      <c r="T393" s="32" t="str">
        <f>IFERROR(IF(VLOOKUP($B393,'PNF Data'!$B$2:$AO$3962,15,FALSE)=0,"TBC",VLOOKUP($B393,'PNF Data'!$B$2:$AO$3962,15,FALSE)),"")</f>
        <v/>
      </c>
      <c r="U393" s="16" t="str">
        <f>IFERROR(VLOOKUP($B393,'PNF Data'!$B$2:$AO$3962,5,FALSE),"")</f>
        <v/>
      </c>
    </row>
    <row r="394" spans="1:21" x14ac:dyDescent="0.2">
      <c r="A394" s="16"/>
      <c r="B394" s="16"/>
      <c r="C394" s="16">
        <f>_xlfn.XLOOKUP(B394,'PNF Data'!$B:$B,'PNF Data'!T:T,"",0,1)</f>
        <v>0</v>
      </c>
      <c r="D394" s="38" t="str">
        <f>_xlfn.IFNA(VLOOKUP(C394,Key!B$3:E$25,4,FALSE),"")</f>
        <v/>
      </c>
      <c r="E394" s="16" t="str">
        <f>IFERROR(VLOOKUP($B394,'PNF Data'!$B$2:$AO$3962,3,FALSE),"")</f>
        <v/>
      </c>
      <c r="F394" s="16" t="str">
        <f>IFERROR(VLOOKUP($B394,'PNF Data'!$B$2:$AO$3962,16,FALSE),"")</f>
        <v/>
      </c>
      <c r="G394" s="16" t="str">
        <f>IFERROR(VLOOKUP($B394,'PNF Data'!$B$2:$AO$3962,34,FALSE),"")</f>
        <v/>
      </c>
      <c r="H394" s="16" t="str">
        <f>IFERROR(IF(VLOOKUP($B394,'PNF Data'!$B$2:$AO$3962,6,FALSE)=0,"TBC",VLOOKUP($B394,'PNF Data'!$B$2:$AO$3962,6,FALSE)),"")</f>
        <v/>
      </c>
      <c r="I394" s="26" t="str">
        <f>IFERROR(VLOOKUP($B394,'PNF Data'!$B$2:$AO$3962,7,FALSE),"")</f>
        <v/>
      </c>
      <c r="J394" s="27" t="str">
        <f t="shared" si="50"/>
        <v>TBC</v>
      </c>
      <c r="K394" s="93">
        <v>0</v>
      </c>
      <c r="L394" s="93" t="b">
        <f t="shared" si="51"/>
        <v>0</v>
      </c>
      <c r="M394" s="93" t="b">
        <f t="shared" si="52"/>
        <v>0</v>
      </c>
      <c r="N394" s="11" t="str">
        <f>IFERROR(VLOOKUP($B394,'PNF Data'!$B$2:$AO$3962,10,FALSE),"")</f>
        <v/>
      </c>
      <c r="O394" s="93" t="s">
        <v>57</v>
      </c>
      <c r="P394" s="11" t="str">
        <f>IFERROR(IF(VLOOKUP(B394,'PNF Data'!$B$2:$AO$3962,12,FALSE)=0,"TBC",VLOOKUP(B394,'PNF Data'!$B$2:$AO$3962,12,FALSE)),"")</f>
        <v/>
      </c>
      <c r="Q394" s="16"/>
      <c r="R394" s="16" t="str">
        <f>IFERROR(IF(VLOOKUP($B394,'PNF Data'!$B$2:$AO$3962,13,FALSE)=0,"TBC",VLOOKUP($B394,'PNF Data'!$B$2:$AO$3962,13,FALSE)),"")</f>
        <v/>
      </c>
      <c r="S394" s="119" t="str">
        <f>IFERROR(IF(VLOOKUP($B394,'PNF Data'!$B$2:$AO$3962,14,FALSE)=0,"TBC",VLOOKUP($B394,'PNF Data'!$B$2:$AO$3962,14,FALSE)),"")</f>
        <v/>
      </c>
      <c r="T394" s="32" t="str">
        <f>IFERROR(IF(VLOOKUP($B394,'PNF Data'!$B$2:$AO$3962,15,FALSE)=0,"TBC",VLOOKUP($B394,'PNF Data'!$B$2:$AO$3962,15,FALSE)),"")</f>
        <v/>
      </c>
      <c r="U394" s="16" t="str">
        <f>IFERROR(VLOOKUP($B394,'PNF Data'!$B$2:$AO$3962,5,FALSE),"")</f>
        <v/>
      </c>
    </row>
    <row r="395" spans="1:21" x14ac:dyDescent="0.2">
      <c r="A395" s="16"/>
      <c r="B395" s="16"/>
      <c r="C395" s="16">
        <f>_xlfn.XLOOKUP(B395,'PNF Data'!$B:$B,'PNF Data'!T:T,"",0,1)</f>
        <v>0</v>
      </c>
      <c r="D395" s="38" t="str">
        <f>_xlfn.IFNA(VLOOKUP(C395,Key!B$3:E$25,4,FALSE),"")</f>
        <v/>
      </c>
      <c r="E395" s="16" t="str">
        <f>IFERROR(VLOOKUP($B395,'PNF Data'!$B$2:$AO$3962,3,FALSE),"")</f>
        <v/>
      </c>
      <c r="F395" s="16" t="str">
        <f>IFERROR(VLOOKUP($B395,'PNF Data'!$B$2:$AO$3962,16,FALSE),"")</f>
        <v/>
      </c>
      <c r="G395" s="16" t="str">
        <f>IFERROR(VLOOKUP($B395,'PNF Data'!$B$2:$AO$3962,34,FALSE),"")</f>
        <v/>
      </c>
      <c r="H395" s="16" t="str">
        <f>IFERROR(IF(VLOOKUP($B395,'PNF Data'!$B$2:$AO$3962,6,FALSE)=0,"TBC",VLOOKUP($B395,'PNF Data'!$B$2:$AO$3962,6,FALSE)),"")</f>
        <v/>
      </c>
      <c r="I395" s="26" t="str">
        <f>IFERROR(VLOOKUP($B395,'PNF Data'!$B$2:$AO$3962,7,FALSE),"")</f>
        <v/>
      </c>
      <c r="J395" s="27" t="str">
        <f t="shared" si="50"/>
        <v>TBC</v>
      </c>
      <c r="K395" s="93">
        <v>0</v>
      </c>
      <c r="L395" s="93" t="b">
        <f t="shared" si="51"/>
        <v>0</v>
      </c>
      <c r="M395" s="93" t="b">
        <f t="shared" si="52"/>
        <v>0</v>
      </c>
      <c r="N395" s="11" t="str">
        <f>IFERROR(VLOOKUP($B395,'PNF Data'!$B$2:$AO$3962,10,FALSE),"")</f>
        <v/>
      </c>
      <c r="O395" s="93" t="s">
        <v>57</v>
      </c>
      <c r="P395" s="11" t="str">
        <f>IFERROR(IF(VLOOKUP(B395,'PNF Data'!$B$2:$AO$3962,12,FALSE)=0,"TBC",VLOOKUP(B395,'PNF Data'!$B$2:$AO$3962,12,FALSE)),"")</f>
        <v/>
      </c>
      <c r="Q395" s="16"/>
      <c r="R395" s="16" t="str">
        <f>IFERROR(IF(VLOOKUP($B395,'PNF Data'!$B$2:$AO$3962,13,FALSE)=0,"TBC",VLOOKUP($B395,'PNF Data'!$B$2:$AO$3962,13,FALSE)),"")</f>
        <v/>
      </c>
      <c r="S395" s="119" t="str">
        <f>IFERROR(IF(VLOOKUP($B395,'PNF Data'!$B$2:$AO$3962,14,FALSE)=0,"TBC",VLOOKUP($B395,'PNF Data'!$B$2:$AO$3962,14,FALSE)),"")</f>
        <v/>
      </c>
      <c r="T395" s="32" t="str">
        <f>IFERROR(IF(VLOOKUP($B395,'PNF Data'!$B$2:$AO$3962,15,FALSE)=0,"TBC",VLOOKUP($B395,'PNF Data'!$B$2:$AO$3962,15,FALSE)),"")</f>
        <v/>
      </c>
      <c r="U395" s="16" t="str">
        <f>IFERROR(VLOOKUP($B395,'PNF Data'!$B$2:$AO$3962,5,FALSE),"")</f>
        <v/>
      </c>
    </row>
    <row r="396" spans="1:21" x14ac:dyDescent="0.2">
      <c r="A396" s="16"/>
      <c r="B396" s="16"/>
      <c r="C396" s="16">
        <f>_xlfn.XLOOKUP(B396,'PNF Data'!$B:$B,'PNF Data'!T:T,"",0,1)</f>
        <v>0</v>
      </c>
      <c r="D396" s="38" t="str">
        <f>_xlfn.IFNA(VLOOKUP(C396,Key!B$3:E$25,4,FALSE),"")</f>
        <v/>
      </c>
      <c r="E396" s="16" t="str">
        <f>IFERROR(VLOOKUP($B396,'PNF Data'!$B$2:$AO$3962,3,FALSE),"")</f>
        <v/>
      </c>
      <c r="F396" s="16" t="str">
        <f>IFERROR(VLOOKUP($B396,'PNF Data'!$B$2:$AO$3962,16,FALSE),"")</f>
        <v/>
      </c>
      <c r="G396" s="16" t="str">
        <f>IFERROR(VLOOKUP($B396,'PNF Data'!$B$2:$AO$3962,34,FALSE),"")</f>
        <v/>
      </c>
      <c r="H396" s="16" t="str">
        <f>IFERROR(IF(VLOOKUP($B396,'PNF Data'!$B$2:$AO$3962,6,FALSE)=0,"TBC",VLOOKUP($B396,'PNF Data'!$B$2:$AO$3962,6,FALSE)),"")</f>
        <v/>
      </c>
      <c r="I396" s="26" t="str">
        <f>IFERROR(VLOOKUP($B396,'PNF Data'!$B$2:$AO$3962,7,FALSE),"")</f>
        <v/>
      </c>
      <c r="J396" s="27" t="str">
        <f t="shared" ref="J396:J427" si="53">IF(U396="10. Contract management",I396,"TBC")</f>
        <v>TBC</v>
      </c>
      <c r="K396" s="93">
        <v>0</v>
      </c>
      <c r="L396" s="93" t="b">
        <f t="shared" si="51"/>
        <v>0</v>
      </c>
      <c r="M396" s="93" t="b">
        <f t="shared" si="52"/>
        <v>0</v>
      </c>
      <c r="N396" s="11" t="str">
        <f>IFERROR(VLOOKUP($B396,'PNF Data'!$B$2:$AO$3962,10,FALSE),"")</f>
        <v/>
      </c>
      <c r="O396" s="93" t="s">
        <v>57</v>
      </c>
      <c r="P396" s="11" t="str">
        <f>IFERROR(IF(VLOOKUP(B396,'PNF Data'!$B$2:$AO$3962,12,FALSE)=0,"TBC",VLOOKUP(B396,'PNF Data'!$B$2:$AO$3962,12,FALSE)),"")</f>
        <v/>
      </c>
      <c r="Q396" s="16"/>
      <c r="R396" s="16" t="str">
        <f>IFERROR(IF(VLOOKUP($B396,'PNF Data'!$B$2:$AO$3962,13,FALSE)=0,"TBC",VLOOKUP($B396,'PNF Data'!$B$2:$AO$3962,13,FALSE)),"")</f>
        <v/>
      </c>
      <c r="S396" s="119" t="str">
        <f>IFERROR(IF(VLOOKUP($B396,'PNF Data'!$B$2:$AO$3962,14,FALSE)=0,"TBC",VLOOKUP($B396,'PNF Data'!$B$2:$AO$3962,14,FALSE)),"")</f>
        <v/>
      </c>
      <c r="T396" s="32" t="str">
        <f>IFERROR(IF(VLOOKUP($B396,'PNF Data'!$B$2:$AO$3962,15,FALSE)=0,"TBC",VLOOKUP($B396,'PNF Data'!$B$2:$AO$3962,15,FALSE)),"")</f>
        <v/>
      </c>
      <c r="U396" s="16" t="str">
        <f>IFERROR(VLOOKUP($B396,'PNF Data'!$B$2:$AO$3962,5,FALSE),"")</f>
        <v/>
      </c>
    </row>
    <row r="397" spans="1:21" x14ac:dyDescent="0.2">
      <c r="A397" s="16"/>
      <c r="B397" s="16"/>
      <c r="C397" s="16">
        <f>_xlfn.XLOOKUP(B397,'PNF Data'!$B:$B,'PNF Data'!T:T,"",0,1)</f>
        <v>0</v>
      </c>
      <c r="D397" s="38" t="str">
        <f>_xlfn.IFNA(VLOOKUP(C397,Key!B$3:E$25,4,FALSE),"")</f>
        <v/>
      </c>
      <c r="E397" s="16" t="str">
        <f>IFERROR(VLOOKUP($B397,'PNF Data'!$B$2:$AO$3962,3,FALSE),"")</f>
        <v/>
      </c>
      <c r="F397" s="16" t="str">
        <f>IFERROR(VLOOKUP($B397,'PNF Data'!$B$2:$AO$3962,16,FALSE),"")</f>
        <v/>
      </c>
      <c r="G397" s="16" t="str">
        <f>IFERROR(VLOOKUP($B397,'PNF Data'!$B$2:$AO$3962,34,FALSE),"")</f>
        <v/>
      </c>
      <c r="H397" s="16" t="str">
        <f>IFERROR(IF(VLOOKUP($B397,'PNF Data'!$B$2:$AO$3962,6,FALSE)=0,"TBC",VLOOKUP($B397,'PNF Data'!$B$2:$AO$3962,6,FALSE)),"")</f>
        <v/>
      </c>
      <c r="I397" s="26" t="str">
        <f>IFERROR(VLOOKUP($B397,'PNF Data'!$B$2:$AO$3962,7,FALSE),"")</f>
        <v/>
      </c>
      <c r="J397" s="27" t="str">
        <f t="shared" si="53"/>
        <v>TBC</v>
      </c>
      <c r="K397" s="93">
        <v>0</v>
      </c>
      <c r="L397" s="93" t="b">
        <f t="shared" si="51"/>
        <v>0</v>
      </c>
      <c r="M397" s="93" t="b">
        <f t="shared" si="52"/>
        <v>0</v>
      </c>
      <c r="N397" s="11" t="str">
        <f>IFERROR(VLOOKUP($B397,'PNF Data'!$B$2:$AO$3962,10,FALSE),"")</f>
        <v/>
      </c>
      <c r="O397" s="93" t="s">
        <v>57</v>
      </c>
      <c r="P397" s="11" t="str">
        <f>IFERROR(IF(VLOOKUP(B397,'PNF Data'!$B$2:$AO$3962,12,FALSE)=0,"TBC",VLOOKUP(B397,'PNF Data'!$B$2:$AO$3962,12,FALSE)),"")</f>
        <v/>
      </c>
      <c r="Q397" s="16"/>
      <c r="R397" s="16" t="str">
        <f>IFERROR(IF(VLOOKUP($B397,'PNF Data'!$B$2:$AO$3962,13,FALSE)=0,"TBC",VLOOKUP($B397,'PNF Data'!$B$2:$AO$3962,13,FALSE)),"")</f>
        <v/>
      </c>
      <c r="S397" s="119" t="str">
        <f>IFERROR(IF(VLOOKUP($B397,'PNF Data'!$B$2:$AO$3962,14,FALSE)=0,"TBC",VLOOKUP($B397,'PNF Data'!$B$2:$AO$3962,14,FALSE)),"")</f>
        <v/>
      </c>
      <c r="T397" s="32" t="str">
        <f>IFERROR(IF(VLOOKUP($B397,'PNF Data'!$B$2:$AO$3962,15,FALSE)=0,"TBC",VLOOKUP($B397,'PNF Data'!$B$2:$AO$3962,15,FALSE)),"")</f>
        <v/>
      </c>
      <c r="U397" s="16" t="str">
        <f>IFERROR(VLOOKUP($B397,'PNF Data'!$B$2:$AO$3962,5,FALSE),"")</f>
        <v/>
      </c>
    </row>
    <row r="398" spans="1:21" x14ac:dyDescent="0.2">
      <c r="A398" s="16"/>
      <c r="B398" s="16"/>
      <c r="C398" s="16">
        <f>_xlfn.XLOOKUP(B398,'PNF Data'!$B:$B,'PNF Data'!T:T,"",0,1)</f>
        <v>0</v>
      </c>
      <c r="D398" s="38" t="str">
        <f>_xlfn.IFNA(VLOOKUP(C398,Key!B$3:E$25,4,FALSE),"")</f>
        <v/>
      </c>
      <c r="E398" s="16" t="str">
        <f>IFERROR(VLOOKUP($B398,'PNF Data'!$B$2:$AO$3962,3,FALSE),"")</f>
        <v/>
      </c>
      <c r="F398" s="16" t="str">
        <f>IFERROR(VLOOKUP($B398,'PNF Data'!$B$2:$AO$3962,16,FALSE),"")</f>
        <v/>
      </c>
      <c r="G398" s="16" t="str">
        <f>IFERROR(VLOOKUP($B398,'PNF Data'!$B$2:$AO$3962,34,FALSE),"")</f>
        <v/>
      </c>
      <c r="H398" s="16" t="str">
        <f>IFERROR(IF(VLOOKUP($B398,'PNF Data'!$B$2:$AO$3962,6,FALSE)=0,"TBC",VLOOKUP($B398,'PNF Data'!$B$2:$AO$3962,6,FALSE)),"")</f>
        <v/>
      </c>
      <c r="I398" s="26" t="str">
        <f>IFERROR(VLOOKUP($B398,'PNF Data'!$B$2:$AO$3962,7,FALSE),"")</f>
        <v/>
      </c>
      <c r="J398" s="27" t="str">
        <f t="shared" si="53"/>
        <v>TBC</v>
      </c>
      <c r="K398" s="93">
        <v>0</v>
      </c>
      <c r="L398" s="93" t="b">
        <f t="shared" si="51"/>
        <v>0</v>
      </c>
      <c r="M398" s="93" t="b">
        <f t="shared" si="52"/>
        <v>0</v>
      </c>
      <c r="N398" s="11" t="str">
        <f>IFERROR(VLOOKUP($B398,'PNF Data'!$B$2:$AO$3962,10,FALSE),"")</f>
        <v/>
      </c>
      <c r="O398" s="93" t="s">
        <v>57</v>
      </c>
      <c r="P398" s="11" t="str">
        <f>IFERROR(IF(VLOOKUP(B398,'PNF Data'!$B$2:$AO$3962,12,FALSE)=0,"TBC",VLOOKUP(B398,'PNF Data'!$B$2:$AO$3962,12,FALSE)),"")</f>
        <v/>
      </c>
      <c r="Q398" s="16"/>
      <c r="R398" s="16" t="str">
        <f>IFERROR(IF(VLOOKUP($B398,'PNF Data'!$B$2:$AO$3962,13,FALSE)=0,"TBC",VLOOKUP($B398,'PNF Data'!$B$2:$AO$3962,13,FALSE)),"")</f>
        <v/>
      </c>
      <c r="S398" s="119" t="str">
        <f>IFERROR(IF(VLOOKUP($B398,'PNF Data'!$B$2:$AO$3962,14,FALSE)=0,"TBC",VLOOKUP($B398,'PNF Data'!$B$2:$AO$3962,14,FALSE)),"")</f>
        <v/>
      </c>
      <c r="T398" s="32" t="str">
        <f>IFERROR(IF(VLOOKUP($B398,'PNF Data'!$B$2:$AO$3962,15,FALSE)=0,"TBC",VLOOKUP($B398,'PNF Data'!$B$2:$AO$3962,15,FALSE)),"")</f>
        <v/>
      </c>
      <c r="U398" s="16" t="str">
        <f>IFERROR(VLOOKUP($B398,'PNF Data'!$B$2:$AO$3962,5,FALSE),"")</f>
        <v/>
      </c>
    </row>
    <row r="399" spans="1:21" x14ac:dyDescent="0.2">
      <c r="A399" s="16"/>
      <c r="B399" s="16"/>
      <c r="C399" s="16">
        <f>_xlfn.XLOOKUP(B399,'PNF Data'!$B:$B,'PNF Data'!T:T,"",0,1)</f>
        <v>0</v>
      </c>
      <c r="D399" s="38" t="str">
        <f>_xlfn.IFNA(VLOOKUP(C399,Key!B$3:E$25,4,FALSE),"")</f>
        <v/>
      </c>
      <c r="E399" s="16" t="str">
        <f>IFERROR(VLOOKUP($B399,'PNF Data'!$B$2:$AO$3962,3,FALSE),"")</f>
        <v/>
      </c>
      <c r="F399" s="16" t="str">
        <f>IFERROR(VLOOKUP($B399,'PNF Data'!$B$2:$AO$3962,16,FALSE),"")</f>
        <v/>
      </c>
      <c r="G399" s="16" t="str">
        <f>IFERROR(VLOOKUP($B399,'PNF Data'!$B$2:$AO$3962,34,FALSE),"")</f>
        <v/>
      </c>
      <c r="H399" s="16" t="str">
        <f>IFERROR(IF(VLOOKUP($B399,'PNF Data'!$B$2:$AO$3962,6,FALSE)=0,"TBC",VLOOKUP($B399,'PNF Data'!$B$2:$AO$3962,6,FALSE)),"")</f>
        <v/>
      </c>
      <c r="I399" s="26" t="str">
        <f>IFERROR(VLOOKUP($B399,'PNF Data'!$B$2:$AO$3962,7,FALSE),"")</f>
        <v/>
      </c>
      <c r="J399" s="27" t="str">
        <f t="shared" si="53"/>
        <v>TBC</v>
      </c>
      <c r="K399" s="93">
        <v>0</v>
      </c>
      <c r="L399" s="93" t="b">
        <f t="shared" si="51"/>
        <v>0</v>
      </c>
      <c r="M399" s="93" t="b">
        <f t="shared" si="52"/>
        <v>0</v>
      </c>
      <c r="N399" s="11" t="str">
        <f>IFERROR(VLOOKUP($B399,'PNF Data'!$B$2:$AO$3962,10,FALSE),"")</f>
        <v/>
      </c>
      <c r="O399" s="93" t="s">
        <v>57</v>
      </c>
      <c r="P399" s="11" t="str">
        <f>IFERROR(IF(VLOOKUP(B399,'PNF Data'!$B$2:$AO$3962,12,FALSE)=0,"TBC",VLOOKUP(B399,'PNF Data'!$B$2:$AO$3962,12,FALSE)),"")</f>
        <v/>
      </c>
      <c r="Q399" s="16"/>
      <c r="R399" s="16" t="str">
        <f>IFERROR(IF(VLOOKUP($B399,'PNF Data'!$B$2:$AO$3962,13,FALSE)=0,"TBC",VLOOKUP($B399,'PNF Data'!$B$2:$AO$3962,13,FALSE)),"")</f>
        <v/>
      </c>
      <c r="S399" s="119" t="str">
        <f>IFERROR(IF(VLOOKUP($B399,'PNF Data'!$B$2:$AO$3962,14,FALSE)=0,"TBC",VLOOKUP($B399,'PNF Data'!$B$2:$AO$3962,14,FALSE)),"")</f>
        <v/>
      </c>
      <c r="T399" s="32" t="str">
        <f>IFERROR(IF(VLOOKUP($B399,'PNF Data'!$B$2:$AO$3962,15,FALSE)=0,"TBC",VLOOKUP($B399,'PNF Data'!$B$2:$AO$3962,15,FALSE)),"")</f>
        <v/>
      </c>
      <c r="U399" s="16" t="str">
        <f>IFERROR(VLOOKUP($B399,'PNF Data'!$B$2:$AO$3962,5,FALSE),"")</f>
        <v/>
      </c>
    </row>
    <row r="400" spans="1:21" x14ac:dyDescent="0.2">
      <c r="A400" s="16"/>
      <c r="B400" s="16"/>
      <c r="C400" s="16">
        <f>_xlfn.XLOOKUP(B400,'PNF Data'!$B:$B,'PNF Data'!T:T,"",0,1)</f>
        <v>0</v>
      </c>
      <c r="D400" s="38" t="str">
        <f>_xlfn.IFNA(VLOOKUP(C400,Key!B$3:E$25,4,FALSE),"")</f>
        <v/>
      </c>
      <c r="E400" s="16" t="str">
        <f>IFERROR(VLOOKUP($B400,'PNF Data'!$B$2:$AO$3962,3,FALSE),"")</f>
        <v/>
      </c>
      <c r="F400" s="16" t="str">
        <f>IFERROR(VLOOKUP($B400,'PNF Data'!$B$2:$AO$3962,16,FALSE),"")</f>
        <v/>
      </c>
      <c r="G400" s="16" t="str">
        <f>IFERROR(VLOOKUP($B400,'PNF Data'!$B$2:$AO$3962,34,FALSE),"")</f>
        <v/>
      </c>
      <c r="H400" s="16" t="str">
        <f>IFERROR(IF(VLOOKUP($B400,'PNF Data'!$B$2:$AO$3962,6,FALSE)=0,"TBC",VLOOKUP($B400,'PNF Data'!$B$2:$AO$3962,6,FALSE)),"")</f>
        <v/>
      </c>
      <c r="I400" s="26" t="str">
        <f>IFERROR(VLOOKUP($B400,'PNF Data'!$B$2:$AO$3962,7,FALSE),"")</f>
        <v/>
      </c>
      <c r="J400" s="27" t="str">
        <f t="shared" si="53"/>
        <v>TBC</v>
      </c>
      <c r="K400" s="93">
        <v>0</v>
      </c>
      <c r="L400" s="93" t="b">
        <f t="shared" si="51"/>
        <v>0</v>
      </c>
      <c r="M400" s="93" t="b">
        <f t="shared" si="52"/>
        <v>0</v>
      </c>
      <c r="N400" s="11" t="str">
        <f>IFERROR(VLOOKUP($B400,'PNF Data'!$B$2:$AO$3962,10,FALSE),"")</f>
        <v/>
      </c>
      <c r="O400" s="93" t="s">
        <v>57</v>
      </c>
      <c r="P400" s="11" t="str">
        <f>IFERROR(IF(VLOOKUP(B400,'PNF Data'!$B$2:$AO$3962,12,FALSE)=0,"TBC",VLOOKUP(B400,'PNF Data'!$B$2:$AO$3962,12,FALSE)),"")</f>
        <v/>
      </c>
      <c r="Q400" s="16"/>
      <c r="R400" s="16" t="str">
        <f>IFERROR(IF(VLOOKUP($B400,'PNF Data'!$B$2:$AO$3962,13,FALSE)=0,"TBC",VLOOKUP($B400,'PNF Data'!$B$2:$AO$3962,13,FALSE)),"")</f>
        <v/>
      </c>
      <c r="S400" s="119" t="str">
        <f>IFERROR(IF(VLOOKUP($B400,'PNF Data'!$B$2:$AO$3962,14,FALSE)=0,"TBC",VLOOKUP($B400,'PNF Data'!$B$2:$AO$3962,14,FALSE)),"")</f>
        <v/>
      </c>
      <c r="T400" s="32" t="str">
        <f>IFERROR(IF(VLOOKUP($B400,'PNF Data'!$B$2:$AO$3962,15,FALSE)=0,"TBC",VLOOKUP($B400,'PNF Data'!$B$2:$AO$3962,15,FALSE)),"")</f>
        <v/>
      </c>
      <c r="U400" s="16" t="str">
        <f>IFERROR(VLOOKUP($B400,'PNF Data'!$B$2:$AO$3962,5,FALSE),"")</f>
        <v/>
      </c>
    </row>
    <row r="401" spans="1:21" x14ac:dyDescent="0.2">
      <c r="A401" s="16"/>
      <c r="B401" s="16"/>
      <c r="C401" s="16">
        <f>_xlfn.XLOOKUP(B401,'PNF Data'!$B:$B,'PNF Data'!T:T,"",0,1)</f>
        <v>0</v>
      </c>
      <c r="D401" s="38" t="str">
        <f>_xlfn.IFNA(VLOOKUP(C401,Key!B$3:E$25,4,FALSE),"")</f>
        <v/>
      </c>
      <c r="E401" s="16" t="str">
        <f>IFERROR(VLOOKUP($B401,'PNF Data'!$B$2:$AO$3962,3,FALSE),"")</f>
        <v/>
      </c>
      <c r="F401" s="16" t="str">
        <f>IFERROR(VLOOKUP($B401,'PNF Data'!$B$2:$AO$3962,16,FALSE),"")</f>
        <v/>
      </c>
      <c r="G401" s="16" t="str">
        <f>IFERROR(VLOOKUP($B401,'PNF Data'!$B$2:$AO$3962,34,FALSE),"")</f>
        <v/>
      </c>
      <c r="H401" s="16" t="str">
        <f>IFERROR(IF(VLOOKUP($B401,'PNF Data'!$B$2:$AO$3962,6,FALSE)=0,"TBC",VLOOKUP($B401,'PNF Data'!$B$2:$AO$3962,6,FALSE)),"")</f>
        <v/>
      </c>
      <c r="I401" s="26" t="str">
        <f>IFERROR(VLOOKUP($B401,'PNF Data'!$B$2:$AO$3962,7,FALSE),"")</f>
        <v/>
      </c>
      <c r="J401" s="27" t="str">
        <f t="shared" si="53"/>
        <v>TBC</v>
      </c>
      <c r="K401" s="93">
        <v>0</v>
      </c>
      <c r="L401" s="93" t="b">
        <f t="shared" si="51"/>
        <v>0</v>
      </c>
      <c r="M401" s="93" t="b">
        <f t="shared" si="52"/>
        <v>0</v>
      </c>
      <c r="N401" s="11" t="str">
        <f>IFERROR(VLOOKUP($B401,'PNF Data'!$B$2:$AO$3962,10,FALSE),"")</f>
        <v/>
      </c>
      <c r="O401" s="93" t="s">
        <v>57</v>
      </c>
      <c r="P401" s="11" t="str">
        <f>IFERROR(IF(VLOOKUP(B401,'PNF Data'!$B$2:$AO$3962,12,FALSE)=0,"TBC",VLOOKUP(B401,'PNF Data'!$B$2:$AO$3962,12,FALSE)),"")</f>
        <v/>
      </c>
      <c r="Q401" s="16"/>
      <c r="R401" s="16" t="str">
        <f>IFERROR(IF(VLOOKUP($B401,'PNF Data'!$B$2:$AO$3962,13,FALSE)=0,"TBC",VLOOKUP($B401,'PNF Data'!$B$2:$AO$3962,13,FALSE)),"")</f>
        <v/>
      </c>
      <c r="S401" s="119" t="str">
        <f>IFERROR(IF(VLOOKUP($B401,'PNF Data'!$B$2:$AO$3962,14,FALSE)=0,"TBC",VLOOKUP($B401,'PNF Data'!$B$2:$AO$3962,14,FALSE)),"")</f>
        <v/>
      </c>
      <c r="T401" s="32" t="str">
        <f>IFERROR(IF(VLOOKUP($B401,'PNF Data'!$B$2:$AO$3962,15,FALSE)=0,"TBC",VLOOKUP($B401,'PNF Data'!$B$2:$AO$3962,15,FALSE)),"")</f>
        <v/>
      </c>
      <c r="U401" s="16" t="str">
        <f>IFERROR(VLOOKUP($B401,'PNF Data'!$B$2:$AO$3962,5,FALSE),"")</f>
        <v/>
      </c>
    </row>
    <row r="402" spans="1:21" x14ac:dyDescent="0.2">
      <c r="A402" s="16"/>
      <c r="B402" s="16"/>
      <c r="C402" s="16">
        <f>_xlfn.XLOOKUP(B402,'PNF Data'!$B:$B,'PNF Data'!T:T,"",0,1)</f>
        <v>0</v>
      </c>
      <c r="D402" s="38" t="str">
        <f>_xlfn.IFNA(VLOOKUP(C402,Key!B$3:E$25,4,FALSE),"")</f>
        <v/>
      </c>
      <c r="E402" s="16" t="str">
        <f>IFERROR(VLOOKUP($B402,'PNF Data'!$B$2:$AO$3962,3,FALSE),"")</f>
        <v/>
      </c>
      <c r="F402" s="16" t="str">
        <f>IFERROR(VLOOKUP($B402,'PNF Data'!$B$2:$AO$3962,16,FALSE),"")</f>
        <v/>
      </c>
      <c r="G402" s="16" t="str">
        <f>IFERROR(VLOOKUP($B402,'PNF Data'!$B$2:$AO$3962,34,FALSE),"")</f>
        <v/>
      </c>
      <c r="H402" s="16" t="str">
        <f>IFERROR(IF(VLOOKUP($B402,'PNF Data'!$B$2:$AO$3962,6,FALSE)=0,"TBC",VLOOKUP($B402,'PNF Data'!$B$2:$AO$3962,6,FALSE)),"")</f>
        <v/>
      </c>
      <c r="I402" s="26" t="str">
        <f>IFERROR(VLOOKUP($B402,'PNF Data'!$B$2:$AO$3962,7,FALSE),"")</f>
        <v/>
      </c>
      <c r="J402" s="27" t="str">
        <f t="shared" si="53"/>
        <v>TBC</v>
      </c>
      <c r="K402" s="93">
        <v>0</v>
      </c>
      <c r="L402" s="93" t="b">
        <f t="shared" si="51"/>
        <v>0</v>
      </c>
      <c r="M402" s="93" t="b">
        <f t="shared" si="52"/>
        <v>0</v>
      </c>
      <c r="N402" s="11" t="str">
        <f>IFERROR(VLOOKUP($B402,'PNF Data'!$B$2:$AO$3962,10,FALSE),"")</f>
        <v/>
      </c>
      <c r="O402" s="93" t="s">
        <v>57</v>
      </c>
      <c r="P402" s="11" t="str">
        <f>IFERROR(IF(VLOOKUP(B402,'PNF Data'!$B$2:$AO$3962,12,FALSE)=0,"TBC",VLOOKUP(B402,'PNF Data'!$B$2:$AO$3962,12,FALSE)),"")</f>
        <v/>
      </c>
      <c r="Q402" s="16"/>
      <c r="R402" s="16" t="str">
        <f>IFERROR(IF(VLOOKUP($B402,'PNF Data'!$B$2:$AO$3962,13,FALSE)=0,"TBC",VLOOKUP($B402,'PNF Data'!$B$2:$AO$3962,13,FALSE)),"")</f>
        <v/>
      </c>
      <c r="S402" s="119" t="str">
        <f>IFERROR(IF(VLOOKUP($B402,'PNF Data'!$B$2:$AO$3962,14,FALSE)=0,"TBC",VLOOKUP($B402,'PNF Data'!$B$2:$AO$3962,14,FALSE)),"")</f>
        <v/>
      </c>
      <c r="T402" s="32" t="str">
        <f>IFERROR(IF(VLOOKUP($B402,'PNF Data'!$B$2:$AO$3962,15,FALSE)=0,"TBC",VLOOKUP($B402,'PNF Data'!$B$2:$AO$3962,15,FALSE)),"")</f>
        <v/>
      </c>
      <c r="U402" s="16" t="str">
        <f>IFERROR(VLOOKUP($B402,'PNF Data'!$B$2:$AO$3962,5,FALSE),"")</f>
        <v/>
      </c>
    </row>
    <row r="403" spans="1:21" x14ac:dyDescent="0.2">
      <c r="A403" s="16"/>
      <c r="B403" s="16"/>
      <c r="C403" s="16">
        <f>_xlfn.XLOOKUP(B403,'PNF Data'!$B:$B,'PNF Data'!T:T,"",0,1)</f>
        <v>0</v>
      </c>
      <c r="D403" s="38" t="str">
        <f>_xlfn.IFNA(VLOOKUP(C403,Key!B$3:E$25,4,FALSE),"")</f>
        <v/>
      </c>
      <c r="E403" s="16" t="str">
        <f>IFERROR(VLOOKUP($B403,'PNF Data'!$B$2:$AO$3962,3,FALSE),"")</f>
        <v/>
      </c>
      <c r="F403" s="16" t="str">
        <f>IFERROR(VLOOKUP($B403,'PNF Data'!$B$2:$AO$3962,16,FALSE),"")</f>
        <v/>
      </c>
      <c r="G403" s="16" t="str">
        <f>IFERROR(VLOOKUP($B403,'PNF Data'!$B$2:$AO$3962,34,FALSE),"")</f>
        <v/>
      </c>
      <c r="H403" s="16" t="str">
        <f>IFERROR(IF(VLOOKUP($B403,'PNF Data'!$B$2:$AO$3962,6,FALSE)=0,"TBC",VLOOKUP($B403,'PNF Data'!$B$2:$AO$3962,6,FALSE)),"")</f>
        <v/>
      </c>
      <c r="I403" s="26" t="str">
        <f>IFERROR(VLOOKUP($B403,'PNF Data'!$B$2:$AO$3962,7,FALSE),"")</f>
        <v/>
      </c>
      <c r="J403" s="27" t="str">
        <f t="shared" si="53"/>
        <v>TBC</v>
      </c>
      <c r="K403" s="93">
        <v>0</v>
      </c>
      <c r="L403" s="93" t="b">
        <f t="shared" si="51"/>
        <v>0</v>
      </c>
      <c r="M403" s="93" t="b">
        <f t="shared" si="52"/>
        <v>0</v>
      </c>
      <c r="N403" s="11" t="str">
        <f>IFERROR(VLOOKUP($B403,'PNF Data'!$B$2:$AO$3962,10,FALSE),"")</f>
        <v/>
      </c>
      <c r="O403" s="93" t="s">
        <v>57</v>
      </c>
      <c r="P403" s="11" t="str">
        <f>IFERROR(IF(VLOOKUP(B403,'PNF Data'!$B$2:$AO$3962,12,FALSE)=0,"TBC",VLOOKUP(B403,'PNF Data'!$B$2:$AO$3962,12,FALSE)),"")</f>
        <v/>
      </c>
      <c r="Q403" s="16"/>
      <c r="R403" s="16" t="str">
        <f>IFERROR(IF(VLOOKUP($B403,'PNF Data'!$B$2:$AO$3962,13,FALSE)=0,"TBC",VLOOKUP($B403,'PNF Data'!$B$2:$AO$3962,13,FALSE)),"")</f>
        <v/>
      </c>
      <c r="S403" s="119" t="str">
        <f>IFERROR(IF(VLOOKUP($B403,'PNF Data'!$B$2:$AO$3962,14,FALSE)=0,"TBC",VLOOKUP($B403,'PNF Data'!$B$2:$AO$3962,14,FALSE)),"")</f>
        <v/>
      </c>
      <c r="T403" s="32" t="str">
        <f>IFERROR(IF(VLOOKUP($B403,'PNF Data'!$B$2:$AO$3962,15,FALSE)=0,"TBC",VLOOKUP($B403,'PNF Data'!$B$2:$AO$3962,15,FALSE)),"")</f>
        <v/>
      </c>
      <c r="U403" s="16" t="str">
        <f>IFERROR(VLOOKUP($B403,'PNF Data'!$B$2:$AO$3962,5,FALSE),"")</f>
        <v/>
      </c>
    </row>
    <row r="404" spans="1:21" x14ac:dyDescent="0.2">
      <c r="A404" s="16"/>
      <c r="B404" s="16"/>
      <c r="C404" s="16">
        <f>_xlfn.XLOOKUP(B404,'PNF Data'!$B:$B,'PNF Data'!T:T,"",0,1)</f>
        <v>0</v>
      </c>
      <c r="D404" s="38" t="str">
        <f>_xlfn.IFNA(VLOOKUP(C404,Key!B$3:E$25,4,FALSE),"")</f>
        <v/>
      </c>
      <c r="E404" s="16" t="str">
        <f>IFERROR(VLOOKUP($B404,'PNF Data'!$B$2:$AO$3962,3,FALSE),"")</f>
        <v/>
      </c>
      <c r="F404" s="16" t="str">
        <f>IFERROR(VLOOKUP($B404,'PNF Data'!$B$2:$AO$3962,16,FALSE),"")</f>
        <v/>
      </c>
      <c r="G404" s="16" t="str">
        <f>IFERROR(VLOOKUP($B404,'PNF Data'!$B$2:$AO$3962,34,FALSE),"")</f>
        <v/>
      </c>
      <c r="H404" s="16" t="str">
        <f>IFERROR(IF(VLOOKUP($B404,'PNF Data'!$B$2:$AO$3962,6,FALSE)=0,"TBC",VLOOKUP($B404,'PNF Data'!$B$2:$AO$3962,6,FALSE)),"")</f>
        <v/>
      </c>
      <c r="I404" s="26" t="str">
        <f>IFERROR(VLOOKUP($B404,'PNF Data'!$B$2:$AO$3962,7,FALSE),"")</f>
        <v/>
      </c>
      <c r="J404" s="27" t="str">
        <f t="shared" si="53"/>
        <v>TBC</v>
      </c>
      <c r="K404" s="93">
        <v>0</v>
      </c>
      <c r="L404" s="93" t="b">
        <f t="shared" si="51"/>
        <v>0</v>
      </c>
      <c r="M404" s="93" t="b">
        <f t="shared" si="52"/>
        <v>0</v>
      </c>
      <c r="N404" s="11" t="str">
        <f>IFERROR(VLOOKUP($B404,'PNF Data'!$B$2:$AO$3962,10,FALSE),"")</f>
        <v/>
      </c>
      <c r="O404" s="93" t="s">
        <v>57</v>
      </c>
      <c r="P404" s="11" t="str">
        <f>IFERROR(IF(VLOOKUP(B404,'PNF Data'!$B$2:$AO$3962,12,FALSE)=0,"TBC",VLOOKUP(B404,'PNF Data'!$B$2:$AO$3962,12,FALSE)),"")</f>
        <v/>
      </c>
      <c r="Q404" s="16"/>
      <c r="R404" s="16" t="str">
        <f>IFERROR(IF(VLOOKUP($B404,'PNF Data'!$B$2:$AO$3962,13,FALSE)=0,"TBC",VLOOKUP($B404,'PNF Data'!$B$2:$AO$3962,13,FALSE)),"")</f>
        <v/>
      </c>
      <c r="S404" s="119" t="str">
        <f>IFERROR(IF(VLOOKUP($B404,'PNF Data'!$B$2:$AO$3962,14,FALSE)=0,"TBC",VLOOKUP($B404,'PNF Data'!$B$2:$AO$3962,14,FALSE)),"")</f>
        <v/>
      </c>
      <c r="T404" s="32" t="str">
        <f>IFERROR(IF(VLOOKUP($B404,'PNF Data'!$B$2:$AO$3962,15,FALSE)=0,"TBC",VLOOKUP($B404,'PNF Data'!$B$2:$AO$3962,15,FALSE)),"")</f>
        <v/>
      </c>
      <c r="U404" s="16" t="str">
        <f>IFERROR(VLOOKUP($B404,'PNF Data'!$B$2:$AO$3962,5,FALSE),"")</f>
        <v/>
      </c>
    </row>
    <row r="405" spans="1:21" x14ac:dyDescent="0.2">
      <c r="A405" s="16"/>
      <c r="B405" s="16"/>
      <c r="C405" s="16">
        <f>_xlfn.XLOOKUP(B405,'PNF Data'!$B:$B,'PNF Data'!T:T,"",0,1)</f>
        <v>0</v>
      </c>
      <c r="D405" s="38" t="str">
        <f>_xlfn.IFNA(VLOOKUP(C405,Key!B$3:E$25,4,FALSE),"")</f>
        <v/>
      </c>
      <c r="E405" s="16" t="str">
        <f>IFERROR(VLOOKUP($B405,'PNF Data'!$B$2:$AO$3962,3,FALSE),"")</f>
        <v/>
      </c>
      <c r="F405" s="16" t="str">
        <f>IFERROR(VLOOKUP($B405,'PNF Data'!$B$2:$AO$3962,16,FALSE),"")</f>
        <v/>
      </c>
      <c r="G405" s="16" t="str">
        <f>IFERROR(VLOOKUP($B405,'PNF Data'!$B$2:$AO$3962,34,FALSE),"")</f>
        <v/>
      </c>
      <c r="H405" s="16" t="str">
        <f>IFERROR(IF(VLOOKUP($B405,'PNF Data'!$B$2:$AO$3962,6,FALSE)=0,"TBC",VLOOKUP($B405,'PNF Data'!$B$2:$AO$3962,6,FALSE)),"")</f>
        <v/>
      </c>
      <c r="I405" s="26" t="str">
        <f>IFERROR(VLOOKUP($B405,'PNF Data'!$B$2:$AO$3962,7,FALSE),"")</f>
        <v/>
      </c>
      <c r="J405" s="27" t="str">
        <f t="shared" si="53"/>
        <v>TBC</v>
      </c>
      <c r="K405" s="93">
        <v>0</v>
      </c>
      <c r="L405" s="93" t="b">
        <f t="shared" si="51"/>
        <v>0</v>
      </c>
      <c r="M405" s="93" t="b">
        <f t="shared" si="52"/>
        <v>0</v>
      </c>
      <c r="N405" s="11" t="str">
        <f>IFERROR(VLOOKUP($B405,'PNF Data'!$B$2:$AO$3962,10,FALSE),"")</f>
        <v/>
      </c>
      <c r="O405" s="93" t="s">
        <v>57</v>
      </c>
      <c r="P405" s="11" t="str">
        <f>IFERROR(IF(VLOOKUP(B405,'PNF Data'!$B$2:$AO$3962,12,FALSE)=0,"TBC",VLOOKUP(B405,'PNF Data'!$B$2:$AO$3962,12,FALSE)),"")</f>
        <v/>
      </c>
      <c r="Q405" s="16"/>
      <c r="R405" s="16" t="str">
        <f>IFERROR(IF(VLOOKUP($B405,'PNF Data'!$B$2:$AO$3962,13,FALSE)=0,"TBC",VLOOKUP($B405,'PNF Data'!$B$2:$AO$3962,13,FALSE)),"")</f>
        <v/>
      </c>
      <c r="S405" s="119" t="str">
        <f>IFERROR(IF(VLOOKUP($B405,'PNF Data'!$B$2:$AO$3962,14,FALSE)=0,"TBC",VLOOKUP($B405,'PNF Data'!$B$2:$AO$3962,14,FALSE)),"")</f>
        <v/>
      </c>
      <c r="T405" s="32" t="str">
        <f>IFERROR(IF(VLOOKUP($B405,'PNF Data'!$B$2:$AO$3962,15,FALSE)=0,"TBC",VLOOKUP($B405,'PNF Data'!$B$2:$AO$3962,15,FALSE)),"")</f>
        <v/>
      </c>
      <c r="U405" s="16" t="str">
        <f>IFERROR(VLOOKUP($B405,'PNF Data'!$B$2:$AO$3962,5,FALSE),"")</f>
        <v/>
      </c>
    </row>
    <row r="406" spans="1:21" x14ac:dyDescent="0.2">
      <c r="A406" s="16"/>
      <c r="B406" s="16"/>
      <c r="C406" s="16">
        <f>_xlfn.XLOOKUP(B406,'PNF Data'!$B:$B,'PNF Data'!T:T,"",0,1)</f>
        <v>0</v>
      </c>
      <c r="D406" s="38" t="str">
        <f>_xlfn.IFNA(VLOOKUP(C406,Key!B$3:E$25,4,FALSE),"")</f>
        <v/>
      </c>
      <c r="E406" s="16" t="str">
        <f>IFERROR(VLOOKUP($B406,'PNF Data'!$B$2:$AO$3962,3,FALSE),"")</f>
        <v/>
      </c>
      <c r="F406" s="16" t="str">
        <f>IFERROR(VLOOKUP($B406,'PNF Data'!$B$2:$AO$3962,16,FALSE),"")</f>
        <v/>
      </c>
      <c r="G406" s="16" t="str">
        <f>IFERROR(VLOOKUP($B406,'PNF Data'!$B$2:$AO$3962,34,FALSE),"")</f>
        <v/>
      </c>
      <c r="H406" s="16" t="str">
        <f>IFERROR(IF(VLOOKUP($B406,'PNF Data'!$B$2:$AO$3962,6,FALSE)=0,"TBC",VLOOKUP($B406,'PNF Data'!$B$2:$AO$3962,6,FALSE)),"")</f>
        <v/>
      </c>
      <c r="I406" s="26" t="str">
        <f>IFERROR(VLOOKUP($B406,'PNF Data'!$B$2:$AO$3962,7,FALSE),"")</f>
        <v/>
      </c>
      <c r="J406" s="27" t="str">
        <f t="shared" si="53"/>
        <v>TBC</v>
      </c>
      <c r="K406" s="93">
        <v>0</v>
      </c>
      <c r="L406" s="93" t="b">
        <f t="shared" si="51"/>
        <v>0</v>
      </c>
      <c r="M406" s="93" t="b">
        <f t="shared" si="52"/>
        <v>0</v>
      </c>
      <c r="N406" s="11" t="str">
        <f>IFERROR(VLOOKUP($B406,'PNF Data'!$B$2:$AO$3962,10,FALSE),"")</f>
        <v/>
      </c>
      <c r="O406" s="93" t="s">
        <v>57</v>
      </c>
      <c r="P406" s="11" t="str">
        <f>IFERROR(IF(VLOOKUP(B406,'PNF Data'!$B$2:$AO$3962,12,FALSE)=0,"TBC",VLOOKUP(B406,'PNF Data'!$B$2:$AO$3962,12,FALSE)),"")</f>
        <v/>
      </c>
      <c r="Q406" s="16"/>
      <c r="R406" s="16" t="str">
        <f>IFERROR(IF(VLOOKUP($B406,'PNF Data'!$B$2:$AO$3962,13,FALSE)=0,"TBC",VLOOKUP($B406,'PNF Data'!$B$2:$AO$3962,13,FALSE)),"")</f>
        <v/>
      </c>
      <c r="S406" s="119" t="str">
        <f>IFERROR(IF(VLOOKUP($B406,'PNF Data'!$B$2:$AO$3962,14,FALSE)=0,"TBC",VLOOKUP($B406,'PNF Data'!$B$2:$AO$3962,14,FALSE)),"")</f>
        <v/>
      </c>
      <c r="T406" s="32" t="str">
        <f>IFERROR(IF(VLOOKUP($B406,'PNF Data'!$B$2:$AO$3962,15,FALSE)=0,"TBC",VLOOKUP($B406,'PNF Data'!$B$2:$AO$3962,15,FALSE)),"")</f>
        <v/>
      </c>
      <c r="U406" s="16" t="str">
        <f>IFERROR(VLOOKUP($B406,'PNF Data'!$B$2:$AO$3962,5,FALSE),"")</f>
        <v/>
      </c>
    </row>
    <row r="407" spans="1:21" x14ac:dyDescent="0.2">
      <c r="A407" s="16"/>
      <c r="B407" s="16"/>
      <c r="C407" s="16">
        <f>_xlfn.XLOOKUP(B407,'PNF Data'!$B:$B,'PNF Data'!T:T,"",0,1)</f>
        <v>0</v>
      </c>
      <c r="D407" s="38" t="str">
        <f>_xlfn.IFNA(VLOOKUP(C407,Key!B$3:E$25,4,FALSE),"")</f>
        <v/>
      </c>
      <c r="E407" s="16" t="str">
        <f>IFERROR(VLOOKUP($B407,'PNF Data'!$B$2:$AO$3962,3,FALSE),"")</f>
        <v/>
      </c>
      <c r="F407" s="16" t="str">
        <f>IFERROR(VLOOKUP($B407,'PNF Data'!$B$2:$AO$3962,16,FALSE),"")</f>
        <v/>
      </c>
      <c r="G407" s="16" t="str">
        <f>IFERROR(VLOOKUP($B407,'PNF Data'!$B$2:$AO$3962,34,FALSE),"")</f>
        <v/>
      </c>
      <c r="H407" s="16" t="str">
        <f>IFERROR(IF(VLOOKUP($B407,'PNF Data'!$B$2:$AO$3962,6,FALSE)=0,"TBC",VLOOKUP($B407,'PNF Data'!$B$2:$AO$3962,6,FALSE)),"")</f>
        <v/>
      </c>
      <c r="I407" s="26" t="str">
        <f>IFERROR(VLOOKUP($B407,'PNF Data'!$B$2:$AO$3962,7,FALSE),"")</f>
        <v/>
      </c>
      <c r="J407" s="27" t="str">
        <f t="shared" si="53"/>
        <v>TBC</v>
      </c>
      <c r="K407" s="93">
        <v>0</v>
      </c>
      <c r="L407" s="93" t="b">
        <f t="shared" si="51"/>
        <v>0</v>
      </c>
      <c r="M407" s="93" t="b">
        <f t="shared" si="52"/>
        <v>0</v>
      </c>
      <c r="N407" s="11" t="str">
        <f>IFERROR(VLOOKUP($B407,'PNF Data'!$B$2:$AO$3962,10,FALSE),"")</f>
        <v/>
      </c>
      <c r="O407" s="93" t="s">
        <v>57</v>
      </c>
      <c r="P407" s="11" t="str">
        <f>IFERROR(IF(VLOOKUP(B407,'PNF Data'!$B$2:$AO$3962,12,FALSE)=0,"TBC",VLOOKUP(B407,'PNF Data'!$B$2:$AO$3962,12,FALSE)),"")</f>
        <v/>
      </c>
      <c r="Q407" s="16"/>
      <c r="R407" s="16" t="str">
        <f>IFERROR(IF(VLOOKUP($B407,'PNF Data'!$B$2:$AO$3962,13,FALSE)=0,"TBC",VLOOKUP($B407,'PNF Data'!$B$2:$AO$3962,13,FALSE)),"")</f>
        <v/>
      </c>
      <c r="S407" s="119" t="str">
        <f>IFERROR(IF(VLOOKUP($B407,'PNF Data'!$B$2:$AO$3962,14,FALSE)=0,"TBC",VLOOKUP($B407,'PNF Data'!$B$2:$AO$3962,14,FALSE)),"")</f>
        <v/>
      </c>
      <c r="T407" s="32" t="str">
        <f>IFERROR(IF(VLOOKUP($B407,'PNF Data'!$B$2:$AO$3962,15,FALSE)=0,"TBC",VLOOKUP($B407,'PNF Data'!$B$2:$AO$3962,15,FALSE)),"")</f>
        <v/>
      </c>
      <c r="U407" s="16" t="str">
        <f>IFERROR(VLOOKUP($B407,'PNF Data'!$B$2:$AO$3962,5,FALSE),"")</f>
        <v/>
      </c>
    </row>
    <row r="408" spans="1:21" x14ac:dyDescent="0.2">
      <c r="A408" s="16"/>
      <c r="B408" s="16"/>
      <c r="C408" s="16">
        <f>_xlfn.XLOOKUP(B408,'PNF Data'!$B:$B,'PNF Data'!T:T,"",0,1)</f>
        <v>0</v>
      </c>
      <c r="D408" s="38" t="str">
        <f>_xlfn.IFNA(VLOOKUP(C408,Key!B$3:E$25,4,FALSE),"")</f>
        <v/>
      </c>
      <c r="E408" s="16" t="str">
        <f>IFERROR(VLOOKUP($B408,'PNF Data'!$B$2:$AO$3962,3,FALSE),"")</f>
        <v/>
      </c>
      <c r="F408" s="16" t="str">
        <f>IFERROR(VLOOKUP($B408,'PNF Data'!$B$2:$AO$3962,16,FALSE),"")</f>
        <v/>
      </c>
      <c r="G408" s="16" t="str">
        <f>IFERROR(VLOOKUP($B408,'PNF Data'!$B$2:$AO$3962,34,FALSE),"")</f>
        <v/>
      </c>
      <c r="H408" s="16" t="str">
        <f>IFERROR(IF(VLOOKUP($B408,'PNF Data'!$B$2:$AO$3962,6,FALSE)=0,"TBC",VLOOKUP($B408,'PNF Data'!$B$2:$AO$3962,6,FALSE)),"")</f>
        <v/>
      </c>
      <c r="I408" s="26" t="str">
        <f>IFERROR(VLOOKUP($B408,'PNF Data'!$B$2:$AO$3962,7,FALSE),"")</f>
        <v/>
      </c>
      <c r="J408" s="27" t="str">
        <f t="shared" si="53"/>
        <v>TBC</v>
      </c>
      <c r="K408" s="93">
        <v>0</v>
      </c>
      <c r="L408" s="93" t="b">
        <f t="shared" ref="L408:L424" si="54">IF(A408="A","N/A",IF(A408="E","TBC"))</f>
        <v>0</v>
      </c>
      <c r="M408" s="93" t="b">
        <f t="shared" ref="M408:M424" si="55">IF(A408="A","a",IF(A408="E","TBC"))</f>
        <v>0</v>
      </c>
      <c r="N408" s="11" t="str">
        <f>IFERROR(VLOOKUP($B408,'PNF Data'!$B$2:$AO$3962,10,FALSE),"")</f>
        <v/>
      </c>
      <c r="O408" s="93" t="s">
        <v>57</v>
      </c>
      <c r="P408" s="11" t="str">
        <f>IFERROR(IF(VLOOKUP(B408,'PNF Data'!$B$2:$AO$3962,12,FALSE)=0,"TBC",VLOOKUP(B408,'PNF Data'!$B$2:$AO$3962,12,FALSE)),"")</f>
        <v/>
      </c>
      <c r="Q408" s="16"/>
      <c r="R408" s="16" t="str">
        <f>IFERROR(IF(VLOOKUP($B408,'PNF Data'!$B$2:$AO$3962,13,FALSE)=0,"TBC",VLOOKUP($B408,'PNF Data'!$B$2:$AO$3962,13,FALSE)),"")</f>
        <v/>
      </c>
      <c r="S408" s="119" t="str">
        <f>IFERROR(IF(VLOOKUP($B408,'PNF Data'!$B$2:$AO$3962,14,FALSE)=0,"TBC",VLOOKUP($B408,'PNF Data'!$B$2:$AO$3962,14,FALSE)),"")</f>
        <v/>
      </c>
      <c r="T408" s="32" t="str">
        <f>IFERROR(IF(VLOOKUP($B408,'PNF Data'!$B$2:$AO$3962,15,FALSE)=0,"TBC",VLOOKUP($B408,'PNF Data'!$B$2:$AO$3962,15,FALSE)),"")</f>
        <v/>
      </c>
      <c r="U408" s="16" t="str">
        <f>IFERROR(VLOOKUP($B408,'PNF Data'!$B$2:$AO$3962,5,FALSE),"")</f>
        <v/>
      </c>
    </row>
    <row r="409" spans="1:21" x14ac:dyDescent="0.2">
      <c r="A409" s="16"/>
      <c r="B409" s="16"/>
      <c r="C409" s="16">
        <f>_xlfn.XLOOKUP(B409,'PNF Data'!$B:$B,'PNF Data'!T:T,"",0,1)</f>
        <v>0</v>
      </c>
      <c r="D409" s="38" t="str">
        <f>_xlfn.IFNA(VLOOKUP(C409,Key!B$3:E$25,4,FALSE),"")</f>
        <v/>
      </c>
      <c r="E409" s="16" t="str">
        <f>IFERROR(VLOOKUP($B409,'PNF Data'!$B$2:$AO$3962,3,FALSE),"")</f>
        <v/>
      </c>
      <c r="F409" s="16" t="str">
        <f>IFERROR(VLOOKUP($B409,'PNF Data'!$B$2:$AO$3962,16,FALSE),"")</f>
        <v/>
      </c>
      <c r="G409" s="16" t="str">
        <f>IFERROR(VLOOKUP($B409,'PNF Data'!$B$2:$AO$3962,34,FALSE),"")</f>
        <v/>
      </c>
      <c r="H409" s="16" t="str">
        <f>IFERROR(IF(VLOOKUP($B409,'PNF Data'!$B$2:$AO$3962,6,FALSE)=0,"TBC",VLOOKUP($B409,'PNF Data'!$B$2:$AO$3962,6,FALSE)),"")</f>
        <v/>
      </c>
      <c r="I409" s="26" t="str">
        <f>IFERROR(VLOOKUP($B409,'PNF Data'!$B$2:$AO$3962,7,FALSE),"")</f>
        <v/>
      </c>
      <c r="J409" s="27" t="str">
        <f t="shared" si="53"/>
        <v>TBC</v>
      </c>
      <c r="K409" s="93">
        <v>0</v>
      </c>
      <c r="L409" s="93" t="b">
        <f t="shared" si="54"/>
        <v>0</v>
      </c>
      <c r="M409" s="93" t="b">
        <f t="shared" si="55"/>
        <v>0</v>
      </c>
      <c r="N409" s="11" t="str">
        <f>IFERROR(VLOOKUP($B409,'PNF Data'!$B$2:$AO$3962,10,FALSE),"")</f>
        <v/>
      </c>
      <c r="O409" s="93" t="s">
        <v>57</v>
      </c>
      <c r="P409" s="11" t="str">
        <f>IFERROR(IF(VLOOKUP(B409,'PNF Data'!$B$2:$AO$3962,12,FALSE)=0,"TBC",VLOOKUP(B409,'PNF Data'!$B$2:$AO$3962,12,FALSE)),"")</f>
        <v/>
      </c>
      <c r="Q409" s="16"/>
      <c r="R409" s="16" t="str">
        <f>IFERROR(IF(VLOOKUP($B409,'PNF Data'!$B$2:$AO$3962,13,FALSE)=0,"TBC",VLOOKUP($B409,'PNF Data'!$B$2:$AO$3962,13,FALSE)),"")</f>
        <v/>
      </c>
      <c r="S409" s="119" t="str">
        <f>IFERROR(IF(VLOOKUP($B409,'PNF Data'!$B$2:$AO$3962,14,FALSE)=0,"TBC",VLOOKUP($B409,'PNF Data'!$B$2:$AO$3962,14,FALSE)),"")</f>
        <v/>
      </c>
      <c r="T409" s="32" t="str">
        <f>IFERROR(IF(VLOOKUP($B409,'PNF Data'!$B$2:$AO$3962,15,FALSE)=0,"TBC",VLOOKUP($B409,'PNF Data'!$B$2:$AO$3962,15,FALSE)),"")</f>
        <v/>
      </c>
      <c r="U409" s="16" t="str">
        <f>IFERROR(VLOOKUP($B409,'PNF Data'!$B$2:$AO$3962,5,FALSE),"")</f>
        <v/>
      </c>
    </row>
    <row r="410" spans="1:21" x14ac:dyDescent="0.2">
      <c r="A410" s="16"/>
      <c r="B410" s="16"/>
      <c r="C410" s="16">
        <f>_xlfn.XLOOKUP(B410,'PNF Data'!$B:$B,'PNF Data'!T:T,"",0,1)</f>
        <v>0</v>
      </c>
      <c r="D410" s="38" t="str">
        <f>_xlfn.IFNA(VLOOKUP(C410,Key!B$3:E$25,4,FALSE),"")</f>
        <v/>
      </c>
      <c r="E410" s="16" t="str">
        <f>IFERROR(VLOOKUP($B410,'PNF Data'!$B$2:$AO$3962,3,FALSE),"")</f>
        <v/>
      </c>
      <c r="F410" s="16" t="str">
        <f>IFERROR(VLOOKUP($B410,'PNF Data'!$B$2:$AO$3962,16,FALSE),"")</f>
        <v/>
      </c>
      <c r="G410" s="16" t="str">
        <f>IFERROR(VLOOKUP($B410,'PNF Data'!$B$2:$AO$3962,34,FALSE),"")</f>
        <v/>
      </c>
      <c r="H410" s="16" t="str">
        <f>IFERROR(IF(VLOOKUP($B410,'PNF Data'!$B$2:$AO$3962,6,FALSE)=0,"TBC",VLOOKUP($B410,'PNF Data'!$B$2:$AO$3962,6,FALSE)),"")</f>
        <v/>
      </c>
      <c r="I410" s="26" t="str">
        <f>IFERROR(VLOOKUP($B410,'PNF Data'!$B$2:$AO$3962,7,FALSE),"")</f>
        <v/>
      </c>
      <c r="J410" s="27" t="str">
        <f t="shared" si="53"/>
        <v>TBC</v>
      </c>
      <c r="K410" s="93">
        <v>0</v>
      </c>
      <c r="L410" s="93" t="b">
        <f t="shared" si="54"/>
        <v>0</v>
      </c>
      <c r="M410" s="93" t="b">
        <f t="shared" si="55"/>
        <v>0</v>
      </c>
      <c r="N410" s="11" t="str">
        <f>IFERROR(VLOOKUP($B410,'PNF Data'!$B$2:$AO$3962,10,FALSE),"")</f>
        <v/>
      </c>
      <c r="O410" s="93" t="s">
        <v>57</v>
      </c>
      <c r="P410" s="11" t="str">
        <f>IFERROR(IF(VLOOKUP(B410,'PNF Data'!$B$2:$AO$3962,12,FALSE)=0,"TBC",VLOOKUP(B410,'PNF Data'!$B$2:$AO$3962,12,FALSE)),"")</f>
        <v/>
      </c>
      <c r="Q410" s="16"/>
      <c r="R410" s="16" t="str">
        <f>IFERROR(IF(VLOOKUP($B410,'PNF Data'!$B$2:$AO$3962,13,FALSE)=0,"TBC",VLOOKUP($B410,'PNF Data'!$B$2:$AO$3962,13,FALSE)),"")</f>
        <v/>
      </c>
      <c r="S410" s="119" t="str">
        <f>IFERROR(IF(VLOOKUP($B410,'PNF Data'!$B$2:$AO$3962,14,FALSE)=0,"TBC",VLOOKUP($B410,'PNF Data'!$B$2:$AO$3962,14,FALSE)),"")</f>
        <v/>
      </c>
      <c r="T410" s="32" t="str">
        <f>IFERROR(IF(VLOOKUP($B410,'PNF Data'!$B$2:$AO$3962,15,FALSE)=0,"TBC",VLOOKUP($B410,'PNF Data'!$B$2:$AO$3962,15,FALSE)),"")</f>
        <v/>
      </c>
      <c r="U410" s="16" t="str">
        <f>IFERROR(VLOOKUP($B410,'PNF Data'!$B$2:$AO$3962,5,FALSE),"")</f>
        <v/>
      </c>
    </row>
    <row r="411" spans="1:21" x14ac:dyDescent="0.2">
      <c r="A411" s="16"/>
      <c r="B411" s="16"/>
      <c r="C411" s="16">
        <f>_xlfn.XLOOKUP(B411,'PNF Data'!$B:$B,'PNF Data'!T:T,"",0,1)</f>
        <v>0</v>
      </c>
      <c r="D411" s="38" t="str">
        <f>_xlfn.IFNA(VLOOKUP(C411,Key!B$3:E$25,4,FALSE),"")</f>
        <v/>
      </c>
      <c r="E411" s="16" t="str">
        <f>IFERROR(VLOOKUP($B411,'PNF Data'!$B$2:$AO$3962,3,FALSE),"")</f>
        <v/>
      </c>
      <c r="F411" s="16" t="str">
        <f>IFERROR(VLOOKUP($B411,'PNF Data'!$B$2:$AO$3962,16,FALSE),"")</f>
        <v/>
      </c>
      <c r="G411" s="16" t="str">
        <f>IFERROR(VLOOKUP($B411,'PNF Data'!$B$2:$AO$3962,34,FALSE),"")</f>
        <v/>
      </c>
      <c r="H411" s="16" t="str">
        <f>IFERROR(IF(VLOOKUP($B411,'PNF Data'!$B$2:$AO$3962,6,FALSE)=0,"TBC",VLOOKUP($B411,'PNF Data'!$B$2:$AO$3962,6,FALSE)),"")</f>
        <v/>
      </c>
      <c r="I411" s="26" t="str">
        <f>IFERROR(VLOOKUP($B411,'PNF Data'!$B$2:$AO$3962,7,FALSE),"")</f>
        <v/>
      </c>
      <c r="J411" s="27" t="str">
        <f t="shared" si="53"/>
        <v>TBC</v>
      </c>
      <c r="K411" s="93">
        <v>0</v>
      </c>
      <c r="L411" s="93" t="b">
        <f t="shared" si="54"/>
        <v>0</v>
      </c>
      <c r="M411" s="93" t="b">
        <f t="shared" si="55"/>
        <v>0</v>
      </c>
      <c r="N411" s="11" t="str">
        <f>IFERROR(VLOOKUP($B411,'PNF Data'!$B$2:$AO$3962,10,FALSE),"")</f>
        <v/>
      </c>
      <c r="O411" s="93" t="s">
        <v>57</v>
      </c>
      <c r="P411" s="11" t="str">
        <f>IFERROR(IF(VLOOKUP(B411,'PNF Data'!$B$2:$AO$3962,12,FALSE)=0,"TBC",VLOOKUP(B411,'PNF Data'!$B$2:$AO$3962,12,FALSE)),"")</f>
        <v/>
      </c>
      <c r="Q411" s="16"/>
      <c r="R411" s="16" t="str">
        <f>IFERROR(IF(VLOOKUP($B411,'PNF Data'!$B$2:$AO$3962,13,FALSE)=0,"TBC",VLOOKUP($B411,'PNF Data'!$B$2:$AO$3962,13,FALSE)),"")</f>
        <v/>
      </c>
      <c r="S411" s="119" t="str">
        <f>IFERROR(IF(VLOOKUP($B411,'PNF Data'!$B$2:$AO$3962,14,FALSE)=0,"TBC",VLOOKUP($B411,'PNF Data'!$B$2:$AO$3962,14,FALSE)),"")</f>
        <v/>
      </c>
      <c r="T411" s="32" t="str">
        <f>IFERROR(IF(VLOOKUP($B411,'PNF Data'!$B$2:$AO$3962,15,FALSE)=0,"TBC",VLOOKUP($B411,'PNF Data'!$B$2:$AO$3962,15,FALSE)),"")</f>
        <v/>
      </c>
      <c r="U411" s="16" t="str">
        <f>IFERROR(VLOOKUP($B411,'PNF Data'!$B$2:$AO$3962,5,FALSE),"")</f>
        <v/>
      </c>
    </row>
    <row r="412" spans="1:21" x14ac:dyDescent="0.2">
      <c r="A412" s="16"/>
      <c r="B412" s="16"/>
      <c r="C412" s="16">
        <f>_xlfn.XLOOKUP(B412,'PNF Data'!$B:$B,'PNF Data'!T:T,"",0,1)</f>
        <v>0</v>
      </c>
      <c r="D412" s="38" t="str">
        <f>_xlfn.IFNA(VLOOKUP(C412,Key!B$3:E$25,4,FALSE),"")</f>
        <v/>
      </c>
      <c r="E412" s="16" t="str">
        <f>IFERROR(VLOOKUP($B412,'PNF Data'!$B$2:$AO$3962,3,FALSE),"")</f>
        <v/>
      </c>
      <c r="F412" s="16" t="str">
        <f>IFERROR(VLOOKUP($B412,'PNF Data'!$B$2:$AO$3962,16,FALSE),"")</f>
        <v/>
      </c>
      <c r="G412" s="16" t="str">
        <f>IFERROR(VLOOKUP($B412,'PNF Data'!$B$2:$AO$3962,34,FALSE),"")</f>
        <v/>
      </c>
      <c r="H412" s="16" t="str">
        <f>IFERROR(IF(VLOOKUP($B412,'PNF Data'!$B$2:$AO$3962,6,FALSE)=0,"TBC",VLOOKUP($B412,'PNF Data'!$B$2:$AO$3962,6,FALSE)),"")</f>
        <v/>
      </c>
      <c r="I412" s="26" t="str">
        <f>IFERROR(VLOOKUP($B412,'PNF Data'!$B$2:$AO$3962,7,FALSE),"")</f>
        <v/>
      </c>
      <c r="J412" s="27" t="str">
        <f t="shared" si="53"/>
        <v>TBC</v>
      </c>
      <c r="K412" s="93">
        <v>0</v>
      </c>
      <c r="L412" s="93" t="b">
        <f t="shared" si="54"/>
        <v>0</v>
      </c>
      <c r="M412" s="93" t="b">
        <f t="shared" si="55"/>
        <v>0</v>
      </c>
      <c r="N412" s="11" t="str">
        <f>IFERROR(VLOOKUP($B412,'PNF Data'!$B$2:$AO$3962,10,FALSE),"")</f>
        <v/>
      </c>
      <c r="O412" s="93" t="s">
        <v>57</v>
      </c>
      <c r="P412" s="11" t="str">
        <f>IFERROR(IF(VLOOKUP(B412,'PNF Data'!$B$2:$AO$3962,12,FALSE)=0,"TBC",VLOOKUP(B412,'PNF Data'!$B$2:$AO$3962,12,FALSE)),"")</f>
        <v/>
      </c>
      <c r="Q412" s="16"/>
      <c r="R412" s="16" t="str">
        <f>IFERROR(IF(VLOOKUP($B412,'PNF Data'!$B$2:$AO$3962,13,FALSE)=0,"TBC",VLOOKUP($B412,'PNF Data'!$B$2:$AO$3962,13,FALSE)),"")</f>
        <v/>
      </c>
      <c r="S412" s="119" t="str">
        <f>IFERROR(IF(VLOOKUP($B412,'PNF Data'!$B$2:$AO$3962,14,FALSE)=0,"TBC",VLOOKUP($B412,'PNF Data'!$B$2:$AO$3962,14,FALSE)),"")</f>
        <v/>
      </c>
      <c r="T412" s="32" t="str">
        <f>IFERROR(IF(VLOOKUP($B412,'PNF Data'!$B$2:$AO$3962,15,FALSE)=0,"TBC",VLOOKUP($B412,'PNF Data'!$B$2:$AO$3962,15,FALSE)),"")</f>
        <v/>
      </c>
      <c r="U412" s="16" t="str">
        <f>IFERROR(VLOOKUP($B412,'PNF Data'!$B$2:$AO$3962,5,FALSE),"")</f>
        <v/>
      </c>
    </row>
    <row r="413" spans="1:21" x14ac:dyDescent="0.2">
      <c r="A413" s="16"/>
      <c r="B413" s="16"/>
      <c r="C413" s="16">
        <f>_xlfn.XLOOKUP(B413,'PNF Data'!$B:$B,'PNF Data'!T:T,"",0,1)</f>
        <v>0</v>
      </c>
      <c r="D413" s="38" t="str">
        <f>_xlfn.IFNA(VLOOKUP(C413,Key!B$3:E$25,4,FALSE),"")</f>
        <v/>
      </c>
      <c r="E413" s="16" t="str">
        <f>IFERROR(VLOOKUP($B413,'PNF Data'!$B$2:$AO$3962,3,FALSE),"")</f>
        <v/>
      </c>
      <c r="F413" s="16" t="str">
        <f>IFERROR(VLOOKUP($B413,'PNF Data'!$B$2:$AO$3962,16,FALSE),"")</f>
        <v/>
      </c>
      <c r="G413" s="16" t="str">
        <f>IFERROR(VLOOKUP($B413,'PNF Data'!$B$2:$AO$3962,34,FALSE),"")</f>
        <v/>
      </c>
      <c r="H413" s="16" t="str">
        <f>IFERROR(IF(VLOOKUP($B413,'PNF Data'!$B$2:$AO$3962,6,FALSE)=0,"TBC",VLOOKUP($B413,'PNF Data'!$B$2:$AO$3962,6,FALSE)),"")</f>
        <v/>
      </c>
      <c r="I413" s="26" t="str">
        <f>IFERROR(VLOOKUP($B413,'PNF Data'!$B$2:$AO$3962,7,FALSE),"")</f>
        <v/>
      </c>
      <c r="J413" s="27" t="str">
        <f t="shared" si="53"/>
        <v>TBC</v>
      </c>
      <c r="K413" s="93">
        <v>0</v>
      </c>
      <c r="L413" s="93" t="b">
        <f t="shared" si="54"/>
        <v>0</v>
      </c>
      <c r="M413" s="93" t="b">
        <f t="shared" si="55"/>
        <v>0</v>
      </c>
      <c r="N413" s="11" t="str">
        <f>IFERROR(VLOOKUP($B413,'PNF Data'!$B$2:$AO$3962,10,FALSE),"")</f>
        <v/>
      </c>
      <c r="O413" s="93" t="s">
        <v>57</v>
      </c>
      <c r="P413" s="11" t="str">
        <f>IFERROR(IF(VLOOKUP(B413,'PNF Data'!$B$2:$AO$3962,12,FALSE)=0,"TBC",VLOOKUP(B413,'PNF Data'!$B$2:$AO$3962,12,FALSE)),"")</f>
        <v/>
      </c>
      <c r="Q413" s="16"/>
      <c r="R413" s="16" t="str">
        <f>IFERROR(IF(VLOOKUP($B413,'PNF Data'!$B$2:$AO$3962,13,FALSE)=0,"TBC",VLOOKUP($B413,'PNF Data'!$B$2:$AO$3962,13,FALSE)),"")</f>
        <v/>
      </c>
      <c r="S413" s="119" t="str">
        <f>IFERROR(IF(VLOOKUP($B413,'PNF Data'!$B$2:$AO$3962,14,FALSE)=0,"TBC",VLOOKUP($B413,'PNF Data'!$B$2:$AO$3962,14,FALSE)),"")</f>
        <v/>
      </c>
      <c r="T413" s="32" t="str">
        <f>IFERROR(IF(VLOOKUP($B413,'PNF Data'!$B$2:$AO$3962,15,FALSE)=0,"TBC",VLOOKUP($B413,'PNF Data'!$B$2:$AO$3962,15,FALSE)),"")</f>
        <v/>
      </c>
      <c r="U413" s="16" t="str">
        <f>IFERROR(VLOOKUP($B413,'PNF Data'!$B$2:$AO$3962,5,FALSE),"")</f>
        <v/>
      </c>
    </row>
    <row r="414" spans="1:21" x14ac:dyDescent="0.2">
      <c r="A414" s="16"/>
      <c r="B414" s="16"/>
      <c r="C414" s="16">
        <f>_xlfn.XLOOKUP(B414,'PNF Data'!$B:$B,'PNF Data'!T:T,"",0,1)</f>
        <v>0</v>
      </c>
      <c r="D414" s="38" t="str">
        <f>_xlfn.IFNA(VLOOKUP(C414,Key!B$3:E$25,4,FALSE),"")</f>
        <v/>
      </c>
      <c r="E414" s="16" t="str">
        <f>IFERROR(VLOOKUP($B414,'PNF Data'!$B$2:$AO$3962,3,FALSE),"")</f>
        <v/>
      </c>
      <c r="F414" s="16" t="str">
        <f>IFERROR(VLOOKUP($B414,'PNF Data'!$B$2:$AO$3962,16,FALSE),"")</f>
        <v/>
      </c>
      <c r="G414" s="16" t="str">
        <f>IFERROR(VLOOKUP($B414,'PNF Data'!$B$2:$AO$3962,34,FALSE),"")</f>
        <v/>
      </c>
      <c r="H414" s="16" t="str">
        <f>IFERROR(IF(VLOOKUP($B414,'PNF Data'!$B$2:$AO$3962,6,FALSE)=0,"TBC",VLOOKUP($B414,'PNF Data'!$B$2:$AO$3962,6,FALSE)),"")</f>
        <v/>
      </c>
      <c r="I414" s="26" t="str">
        <f>IFERROR(VLOOKUP($B414,'PNF Data'!$B$2:$AO$3962,7,FALSE),"")</f>
        <v/>
      </c>
      <c r="J414" s="27" t="str">
        <f t="shared" si="53"/>
        <v>TBC</v>
      </c>
      <c r="K414" s="93">
        <v>0</v>
      </c>
      <c r="L414" s="93" t="b">
        <f t="shared" si="54"/>
        <v>0</v>
      </c>
      <c r="M414" s="93" t="b">
        <f t="shared" si="55"/>
        <v>0</v>
      </c>
      <c r="N414" s="11" t="str">
        <f>IFERROR(VLOOKUP($B414,'PNF Data'!$B$2:$AO$3962,10,FALSE),"")</f>
        <v/>
      </c>
      <c r="O414" s="93" t="s">
        <v>57</v>
      </c>
      <c r="P414" s="11" t="str">
        <f>IFERROR(IF(VLOOKUP(B414,'PNF Data'!$B$2:$AO$3962,12,FALSE)=0,"TBC",VLOOKUP(B414,'PNF Data'!$B$2:$AO$3962,12,FALSE)),"")</f>
        <v/>
      </c>
      <c r="Q414" s="16"/>
      <c r="R414" s="16" t="str">
        <f>IFERROR(IF(VLOOKUP($B414,'PNF Data'!$B$2:$AO$3962,13,FALSE)=0,"TBC",VLOOKUP($B414,'PNF Data'!$B$2:$AO$3962,13,FALSE)),"")</f>
        <v/>
      </c>
      <c r="S414" s="119" t="str">
        <f>IFERROR(IF(VLOOKUP($B414,'PNF Data'!$B$2:$AO$3962,14,FALSE)=0,"TBC",VLOOKUP($B414,'PNF Data'!$B$2:$AO$3962,14,FALSE)),"")</f>
        <v/>
      </c>
      <c r="T414" s="32" t="str">
        <f>IFERROR(IF(VLOOKUP($B414,'PNF Data'!$B$2:$AO$3962,15,FALSE)=0,"TBC",VLOOKUP($B414,'PNF Data'!$B$2:$AO$3962,15,FALSE)),"")</f>
        <v/>
      </c>
      <c r="U414" s="16" t="str">
        <f>IFERROR(VLOOKUP($B414,'PNF Data'!$B$2:$AO$3962,5,FALSE),"")</f>
        <v/>
      </c>
    </row>
    <row r="415" spans="1:21" x14ac:dyDescent="0.2">
      <c r="A415" s="16"/>
      <c r="B415" s="16"/>
      <c r="C415" s="16">
        <f>_xlfn.XLOOKUP(B415,'PNF Data'!$B:$B,'PNF Data'!T:T,"",0,1)</f>
        <v>0</v>
      </c>
      <c r="D415" s="38" t="str">
        <f>_xlfn.IFNA(VLOOKUP(C415,Key!B$3:E$25,4,FALSE),"")</f>
        <v/>
      </c>
      <c r="E415" s="16" t="str">
        <f>IFERROR(VLOOKUP($B415,'PNF Data'!$B$2:$AO$3962,3,FALSE),"")</f>
        <v/>
      </c>
      <c r="F415" s="16" t="str">
        <f>IFERROR(VLOOKUP($B415,'PNF Data'!$B$2:$AO$3962,16,FALSE),"")</f>
        <v/>
      </c>
      <c r="G415" s="16" t="str">
        <f>IFERROR(VLOOKUP($B415,'PNF Data'!$B$2:$AO$3962,34,FALSE),"")</f>
        <v/>
      </c>
      <c r="H415" s="16" t="str">
        <f>IFERROR(IF(VLOOKUP($B415,'PNF Data'!$B$2:$AO$3962,6,FALSE)=0,"TBC",VLOOKUP($B415,'PNF Data'!$B$2:$AO$3962,6,FALSE)),"")</f>
        <v/>
      </c>
      <c r="I415" s="26" t="str">
        <f>IFERROR(VLOOKUP($B415,'PNF Data'!$B$2:$AO$3962,7,FALSE),"")</f>
        <v/>
      </c>
      <c r="J415" s="27" t="str">
        <f t="shared" si="53"/>
        <v>TBC</v>
      </c>
      <c r="K415" s="93">
        <v>0</v>
      </c>
      <c r="L415" s="93" t="b">
        <f t="shared" si="54"/>
        <v>0</v>
      </c>
      <c r="M415" s="93" t="b">
        <f t="shared" si="55"/>
        <v>0</v>
      </c>
      <c r="N415" s="11" t="str">
        <f>IFERROR(VLOOKUP($B415,'PNF Data'!$B$2:$AO$3962,10,FALSE),"")</f>
        <v/>
      </c>
      <c r="O415" s="93" t="s">
        <v>57</v>
      </c>
      <c r="P415" s="11" t="str">
        <f>IFERROR(IF(VLOOKUP(B415,'PNF Data'!$B$2:$AO$3962,12,FALSE)=0,"TBC",VLOOKUP(B415,'PNF Data'!$B$2:$AO$3962,12,FALSE)),"")</f>
        <v/>
      </c>
      <c r="Q415" s="16"/>
      <c r="R415" s="16" t="str">
        <f>IFERROR(IF(VLOOKUP($B415,'PNF Data'!$B$2:$AO$3962,13,FALSE)=0,"TBC",VLOOKUP($B415,'PNF Data'!$B$2:$AO$3962,13,FALSE)),"")</f>
        <v/>
      </c>
      <c r="S415" s="119" t="str">
        <f>IFERROR(IF(VLOOKUP($B415,'PNF Data'!$B$2:$AO$3962,14,FALSE)=0,"TBC",VLOOKUP($B415,'PNF Data'!$B$2:$AO$3962,14,FALSE)),"")</f>
        <v/>
      </c>
      <c r="T415" s="32" t="str">
        <f>IFERROR(IF(VLOOKUP($B415,'PNF Data'!$B$2:$AO$3962,15,FALSE)=0,"TBC",VLOOKUP($B415,'PNF Data'!$B$2:$AO$3962,15,FALSE)),"")</f>
        <v/>
      </c>
      <c r="U415" s="16" t="str">
        <f>IFERROR(VLOOKUP($B415,'PNF Data'!$B$2:$AO$3962,5,FALSE),"")</f>
        <v/>
      </c>
    </row>
    <row r="416" spans="1:21" x14ac:dyDescent="0.2">
      <c r="A416" s="16"/>
      <c r="B416" s="16"/>
      <c r="C416" s="16">
        <f>_xlfn.XLOOKUP(B416,'PNF Data'!$B:$B,'PNF Data'!T:T,"",0,1)</f>
        <v>0</v>
      </c>
      <c r="D416" s="38" t="str">
        <f>_xlfn.IFNA(VLOOKUP(C416,Key!B$3:E$25,4,FALSE),"")</f>
        <v/>
      </c>
      <c r="E416" s="16" t="str">
        <f>IFERROR(VLOOKUP($B416,'PNF Data'!$B$2:$AO$3962,3,FALSE),"")</f>
        <v/>
      </c>
      <c r="F416" s="16" t="str">
        <f>IFERROR(VLOOKUP($B416,'PNF Data'!$B$2:$AO$3962,16,FALSE),"")</f>
        <v/>
      </c>
      <c r="G416" s="16" t="str">
        <f>IFERROR(VLOOKUP($B416,'PNF Data'!$B$2:$AO$3962,34,FALSE),"")</f>
        <v/>
      </c>
      <c r="H416" s="16" t="str">
        <f>IFERROR(IF(VLOOKUP($B416,'PNF Data'!$B$2:$AO$3962,6,FALSE)=0,"TBC",VLOOKUP($B416,'PNF Data'!$B$2:$AO$3962,6,FALSE)),"")</f>
        <v/>
      </c>
      <c r="I416" s="26" t="str">
        <f>IFERROR(VLOOKUP($B416,'PNF Data'!$B$2:$AO$3962,7,FALSE),"")</f>
        <v/>
      </c>
      <c r="J416" s="27" t="str">
        <f t="shared" si="53"/>
        <v>TBC</v>
      </c>
      <c r="K416" s="93">
        <v>0</v>
      </c>
      <c r="L416" s="93" t="b">
        <f t="shared" si="54"/>
        <v>0</v>
      </c>
      <c r="M416" s="93" t="b">
        <f t="shared" si="55"/>
        <v>0</v>
      </c>
      <c r="N416" s="11" t="str">
        <f>IFERROR(VLOOKUP($B416,'PNF Data'!$B$2:$AO$3962,10,FALSE),"")</f>
        <v/>
      </c>
      <c r="O416" s="93" t="s">
        <v>57</v>
      </c>
      <c r="P416" s="11" t="str">
        <f>IFERROR(IF(VLOOKUP(B416,'PNF Data'!$B$2:$AO$3962,12,FALSE)=0,"TBC",VLOOKUP(B416,'PNF Data'!$B$2:$AO$3962,12,FALSE)),"")</f>
        <v/>
      </c>
      <c r="Q416" s="16"/>
      <c r="R416" s="16" t="str">
        <f>IFERROR(IF(VLOOKUP($B416,'PNF Data'!$B$2:$AO$3962,13,FALSE)=0,"TBC",VLOOKUP($B416,'PNF Data'!$B$2:$AO$3962,13,FALSE)),"")</f>
        <v/>
      </c>
      <c r="S416" s="119" t="str">
        <f>IFERROR(IF(VLOOKUP($B416,'PNF Data'!$B$2:$AO$3962,14,FALSE)=0,"TBC",VLOOKUP($B416,'PNF Data'!$B$2:$AO$3962,14,FALSE)),"")</f>
        <v/>
      </c>
      <c r="T416" s="32" t="str">
        <f>IFERROR(IF(VLOOKUP($B416,'PNF Data'!$B$2:$AO$3962,15,FALSE)=0,"TBC",VLOOKUP($B416,'PNF Data'!$B$2:$AO$3962,15,FALSE)),"")</f>
        <v/>
      </c>
      <c r="U416" s="16" t="str">
        <f>IFERROR(VLOOKUP($B416,'PNF Data'!$B$2:$AO$3962,5,FALSE),"")</f>
        <v/>
      </c>
    </row>
    <row r="417" spans="1:21" x14ac:dyDescent="0.2">
      <c r="A417" s="16"/>
      <c r="B417" s="16"/>
      <c r="C417" s="16">
        <f>_xlfn.XLOOKUP(B417,'PNF Data'!$B:$B,'PNF Data'!T:T,"",0,1)</f>
        <v>0</v>
      </c>
      <c r="D417" s="38" t="str">
        <f>_xlfn.IFNA(VLOOKUP(C417,Key!B$3:E$25,4,FALSE),"")</f>
        <v/>
      </c>
      <c r="E417" s="16" t="str">
        <f>IFERROR(VLOOKUP($B417,'PNF Data'!$B$2:$AO$3962,3,FALSE),"")</f>
        <v/>
      </c>
      <c r="F417" s="16" t="str">
        <f>IFERROR(VLOOKUP($B417,'PNF Data'!$B$2:$AO$3962,16,FALSE),"")</f>
        <v/>
      </c>
      <c r="G417" s="16" t="str">
        <f>IFERROR(VLOOKUP($B417,'PNF Data'!$B$2:$AO$3962,34,FALSE),"")</f>
        <v/>
      </c>
      <c r="H417" s="16" t="str">
        <f>IFERROR(IF(VLOOKUP($B417,'PNF Data'!$B$2:$AO$3962,6,FALSE)=0,"TBC",VLOOKUP($B417,'PNF Data'!$B$2:$AO$3962,6,FALSE)),"")</f>
        <v/>
      </c>
      <c r="I417" s="26" t="str">
        <f>IFERROR(VLOOKUP($B417,'PNF Data'!$B$2:$AO$3962,7,FALSE),"")</f>
        <v/>
      </c>
      <c r="J417" s="27" t="str">
        <f t="shared" si="53"/>
        <v>TBC</v>
      </c>
      <c r="K417" s="93">
        <v>0</v>
      </c>
      <c r="L417" s="93" t="b">
        <f t="shared" si="54"/>
        <v>0</v>
      </c>
      <c r="M417" s="93" t="b">
        <f t="shared" si="55"/>
        <v>0</v>
      </c>
      <c r="N417" s="11" t="str">
        <f>IFERROR(VLOOKUP($B417,'PNF Data'!$B$2:$AO$3962,10,FALSE),"")</f>
        <v/>
      </c>
      <c r="O417" s="93" t="s">
        <v>57</v>
      </c>
      <c r="P417" s="11" t="str">
        <f>IFERROR(IF(VLOOKUP(B417,'PNF Data'!$B$2:$AO$3962,12,FALSE)=0,"TBC",VLOOKUP(B417,'PNF Data'!$B$2:$AO$3962,12,FALSE)),"")</f>
        <v/>
      </c>
      <c r="Q417" s="16"/>
      <c r="R417" s="16" t="str">
        <f>IFERROR(IF(VLOOKUP($B417,'PNF Data'!$B$2:$AO$3962,13,FALSE)=0,"TBC",VLOOKUP($B417,'PNF Data'!$B$2:$AO$3962,13,FALSE)),"")</f>
        <v/>
      </c>
      <c r="S417" s="119" t="str">
        <f>IFERROR(IF(VLOOKUP($B417,'PNF Data'!$B$2:$AO$3962,14,FALSE)=0,"TBC",VLOOKUP($B417,'PNF Data'!$B$2:$AO$3962,14,FALSE)),"")</f>
        <v/>
      </c>
      <c r="T417" s="32" t="str">
        <f>IFERROR(IF(VLOOKUP($B417,'PNF Data'!$B$2:$AO$3962,15,FALSE)=0,"TBC",VLOOKUP($B417,'PNF Data'!$B$2:$AO$3962,15,FALSE)),"")</f>
        <v/>
      </c>
      <c r="U417" s="16" t="str">
        <f>IFERROR(VLOOKUP($B417,'PNF Data'!$B$2:$AO$3962,5,FALSE),"")</f>
        <v/>
      </c>
    </row>
    <row r="418" spans="1:21" x14ac:dyDescent="0.2">
      <c r="A418" s="16"/>
      <c r="B418" s="16"/>
      <c r="C418" s="16">
        <f>_xlfn.XLOOKUP(B418,'PNF Data'!$B:$B,'PNF Data'!T:T,"",0,1)</f>
        <v>0</v>
      </c>
      <c r="D418" s="38" t="str">
        <f>_xlfn.IFNA(VLOOKUP(C418,Key!B$3:E$25,4,FALSE),"")</f>
        <v/>
      </c>
      <c r="E418" s="16" t="str">
        <f>IFERROR(VLOOKUP($B418,'PNF Data'!$B$2:$AO$3962,3,FALSE),"")</f>
        <v/>
      </c>
      <c r="F418" s="16" t="str">
        <f>IFERROR(VLOOKUP($B418,'PNF Data'!$B$2:$AO$3962,16,FALSE),"")</f>
        <v/>
      </c>
      <c r="G418" s="16" t="str">
        <f>IFERROR(VLOOKUP($B418,'PNF Data'!$B$2:$AO$3962,34,FALSE),"")</f>
        <v/>
      </c>
      <c r="H418" s="16" t="str">
        <f>IFERROR(IF(VLOOKUP($B418,'PNF Data'!$B$2:$AO$3962,6,FALSE)=0,"TBC",VLOOKUP($B418,'PNF Data'!$B$2:$AO$3962,6,FALSE)),"")</f>
        <v/>
      </c>
      <c r="I418" s="26" t="str">
        <f>IFERROR(VLOOKUP($B418,'PNF Data'!$B$2:$AO$3962,7,FALSE),"")</f>
        <v/>
      </c>
      <c r="J418" s="27" t="str">
        <f t="shared" si="53"/>
        <v>TBC</v>
      </c>
      <c r="K418" s="93">
        <v>0</v>
      </c>
      <c r="L418" s="93" t="b">
        <f t="shared" si="54"/>
        <v>0</v>
      </c>
      <c r="M418" s="93" t="b">
        <f t="shared" si="55"/>
        <v>0</v>
      </c>
      <c r="N418" s="11" t="str">
        <f>IFERROR(VLOOKUP($B418,'PNF Data'!$B$2:$AO$3962,10,FALSE),"")</f>
        <v/>
      </c>
      <c r="O418" s="93" t="s">
        <v>57</v>
      </c>
      <c r="P418" s="11" t="str">
        <f>IFERROR(IF(VLOOKUP(B418,'PNF Data'!$B$2:$AO$3962,12,FALSE)=0,"TBC",VLOOKUP(B418,'PNF Data'!$B$2:$AO$3962,12,FALSE)),"")</f>
        <v/>
      </c>
      <c r="Q418" s="16"/>
      <c r="R418" s="16" t="str">
        <f>IFERROR(IF(VLOOKUP($B418,'PNF Data'!$B$2:$AO$3962,13,FALSE)=0,"TBC",VLOOKUP($B418,'PNF Data'!$B$2:$AO$3962,13,FALSE)),"")</f>
        <v/>
      </c>
      <c r="S418" s="119" t="str">
        <f>IFERROR(IF(VLOOKUP($B418,'PNF Data'!$B$2:$AO$3962,14,FALSE)=0,"TBC",VLOOKUP($B418,'PNF Data'!$B$2:$AO$3962,14,FALSE)),"")</f>
        <v/>
      </c>
      <c r="T418" s="32" t="str">
        <f>IFERROR(IF(VLOOKUP($B418,'PNF Data'!$B$2:$AO$3962,15,FALSE)=0,"TBC",VLOOKUP($B418,'PNF Data'!$B$2:$AO$3962,15,FALSE)),"")</f>
        <v/>
      </c>
      <c r="U418" s="16" t="str">
        <f>IFERROR(VLOOKUP($B418,'PNF Data'!$B$2:$AO$3962,5,FALSE),"")</f>
        <v/>
      </c>
    </row>
    <row r="419" spans="1:21" x14ac:dyDescent="0.2">
      <c r="A419" s="16"/>
      <c r="B419" s="16"/>
      <c r="C419" s="16">
        <f>_xlfn.XLOOKUP(B419,'PNF Data'!$B:$B,'PNF Data'!T:T,"",0,1)</f>
        <v>0</v>
      </c>
      <c r="D419" s="38" t="str">
        <f>_xlfn.IFNA(VLOOKUP(C419,Key!B$3:E$25,4,FALSE),"")</f>
        <v/>
      </c>
      <c r="E419" s="16" t="str">
        <f>IFERROR(VLOOKUP($B419,'PNF Data'!$B$2:$AO$3962,3,FALSE),"")</f>
        <v/>
      </c>
      <c r="F419" s="16" t="str">
        <f>IFERROR(VLOOKUP($B419,'PNF Data'!$B$2:$AO$3962,16,FALSE),"")</f>
        <v/>
      </c>
      <c r="G419" s="16" t="str">
        <f>IFERROR(VLOOKUP($B419,'PNF Data'!$B$2:$AO$3962,34,FALSE),"")</f>
        <v/>
      </c>
      <c r="H419" s="16" t="str">
        <f>IFERROR(IF(VLOOKUP($B419,'PNF Data'!$B$2:$AO$3962,6,FALSE)=0,"TBC",VLOOKUP($B419,'PNF Data'!$B$2:$AO$3962,6,FALSE)),"")</f>
        <v/>
      </c>
      <c r="I419" s="26" t="str">
        <f>IFERROR(VLOOKUP($B419,'PNF Data'!$B$2:$AO$3962,7,FALSE),"")</f>
        <v/>
      </c>
      <c r="J419" s="27" t="str">
        <f t="shared" si="53"/>
        <v>TBC</v>
      </c>
      <c r="K419" s="93">
        <v>0</v>
      </c>
      <c r="L419" s="93" t="b">
        <f t="shared" si="54"/>
        <v>0</v>
      </c>
      <c r="M419" s="93" t="b">
        <f t="shared" si="55"/>
        <v>0</v>
      </c>
      <c r="N419" s="11" t="str">
        <f>IFERROR(VLOOKUP($B419,'PNF Data'!$B$2:$AO$3962,10,FALSE),"")</f>
        <v/>
      </c>
      <c r="O419" s="93" t="s">
        <v>57</v>
      </c>
      <c r="P419" s="11" t="str">
        <f>IFERROR(IF(VLOOKUP(B419,'PNF Data'!$B$2:$AO$3962,12,FALSE)=0,"TBC",VLOOKUP(B419,'PNF Data'!$B$2:$AO$3962,12,FALSE)),"")</f>
        <v/>
      </c>
      <c r="Q419" s="16"/>
      <c r="R419" s="16" t="str">
        <f>IFERROR(IF(VLOOKUP($B419,'PNF Data'!$B$2:$AO$3962,13,FALSE)=0,"TBC",VLOOKUP($B419,'PNF Data'!$B$2:$AO$3962,13,FALSE)),"")</f>
        <v/>
      </c>
      <c r="S419" s="119" t="str">
        <f>IFERROR(IF(VLOOKUP($B419,'PNF Data'!$B$2:$AO$3962,14,FALSE)=0,"TBC",VLOOKUP($B419,'PNF Data'!$B$2:$AO$3962,14,FALSE)),"")</f>
        <v/>
      </c>
      <c r="T419" s="32" t="str">
        <f>IFERROR(IF(VLOOKUP($B419,'PNF Data'!$B$2:$AO$3962,15,FALSE)=0,"TBC",VLOOKUP($B419,'PNF Data'!$B$2:$AO$3962,15,FALSE)),"")</f>
        <v/>
      </c>
      <c r="U419" s="16" t="str">
        <f>IFERROR(VLOOKUP($B419,'PNF Data'!$B$2:$AO$3962,5,FALSE),"")</f>
        <v/>
      </c>
    </row>
    <row r="420" spans="1:21" x14ac:dyDescent="0.2">
      <c r="A420" s="16"/>
      <c r="B420" s="16"/>
      <c r="C420" s="16">
        <f>_xlfn.XLOOKUP(B420,'PNF Data'!$B:$B,'PNF Data'!T:T,"",0,1)</f>
        <v>0</v>
      </c>
      <c r="D420" s="38" t="str">
        <f>_xlfn.IFNA(VLOOKUP(C420,Key!B$3:E$25,4,FALSE),"")</f>
        <v/>
      </c>
      <c r="E420" s="16" t="str">
        <f>IFERROR(VLOOKUP($B420,'PNF Data'!$B$2:$AO$3962,3,FALSE),"")</f>
        <v/>
      </c>
      <c r="F420" s="16" t="str">
        <f>IFERROR(VLOOKUP($B420,'PNF Data'!$B$2:$AO$3962,16,FALSE),"")</f>
        <v/>
      </c>
      <c r="G420" s="16" t="str">
        <f>IFERROR(VLOOKUP($B420,'PNF Data'!$B$2:$AO$3962,34,FALSE),"")</f>
        <v/>
      </c>
      <c r="H420" s="16" t="str">
        <f>IFERROR(IF(VLOOKUP($B420,'PNF Data'!$B$2:$AO$3962,6,FALSE)=0,"TBC",VLOOKUP($B420,'PNF Data'!$B$2:$AO$3962,6,FALSE)),"")</f>
        <v/>
      </c>
      <c r="I420" s="26" t="str">
        <f>IFERROR(VLOOKUP($B420,'PNF Data'!$B$2:$AO$3962,7,FALSE),"")</f>
        <v/>
      </c>
      <c r="J420" s="27" t="str">
        <f t="shared" si="53"/>
        <v>TBC</v>
      </c>
      <c r="K420" s="93">
        <v>0</v>
      </c>
      <c r="L420" s="93" t="b">
        <f t="shared" si="54"/>
        <v>0</v>
      </c>
      <c r="M420" s="93" t="b">
        <f t="shared" si="55"/>
        <v>0</v>
      </c>
      <c r="N420" s="11" t="str">
        <f>IFERROR(VLOOKUP($B420,'PNF Data'!$B$2:$AO$3962,10,FALSE),"")</f>
        <v/>
      </c>
      <c r="O420" s="93" t="s">
        <v>57</v>
      </c>
      <c r="P420" s="11" t="str">
        <f>IFERROR(IF(VLOOKUP(B420,'PNF Data'!$B$2:$AO$3962,12,FALSE)=0,"TBC",VLOOKUP(B420,'PNF Data'!$B$2:$AO$3962,12,FALSE)),"")</f>
        <v/>
      </c>
      <c r="Q420" s="16"/>
      <c r="R420" s="16" t="str">
        <f>IFERROR(IF(VLOOKUP($B420,'PNF Data'!$B$2:$AO$3962,13,FALSE)=0,"TBC",VLOOKUP($B420,'PNF Data'!$B$2:$AO$3962,13,FALSE)),"")</f>
        <v/>
      </c>
      <c r="S420" s="119" t="str">
        <f>IFERROR(IF(VLOOKUP($B420,'PNF Data'!$B$2:$AO$3962,14,FALSE)=0,"TBC",VLOOKUP($B420,'PNF Data'!$B$2:$AO$3962,14,FALSE)),"")</f>
        <v/>
      </c>
      <c r="T420" s="32" t="str">
        <f>IFERROR(IF(VLOOKUP($B420,'PNF Data'!$B$2:$AO$3962,15,FALSE)=0,"TBC",VLOOKUP($B420,'PNF Data'!$B$2:$AO$3962,15,FALSE)),"")</f>
        <v/>
      </c>
      <c r="U420" s="16" t="str">
        <f>IFERROR(VLOOKUP($B420,'PNF Data'!$B$2:$AO$3962,5,FALSE),"")</f>
        <v/>
      </c>
    </row>
    <row r="421" spans="1:21" x14ac:dyDescent="0.2">
      <c r="A421" s="16"/>
      <c r="B421" s="16"/>
      <c r="C421" s="16">
        <f>_xlfn.XLOOKUP(B421,'PNF Data'!$B:$B,'PNF Data'!T:T,"",0,1)</f>
        <v>0</v>
      </c>
      <c r="D421" s="38" t="str">
        <f>_xlfn.IFNA(VLOOKUP(C421,Key!B$3:E$25,4,FALSE),"")</f>
        <v/>
      </c>
      <c r="E421" s="16" t="str">
        <f>IFERROR(VLOOKUP($B421,'PNF Data'!$B$2:$AO$3962,3,FALSE),"")</f>
        <v/>
      </c>
      <c r="F421" s="16" t="str">
        <f>IFERROR(VLOOKUP($B421,'PNF Data'!$B$2:$AO$3962,16,FALSE),"")</f>
        <v/>
      </c>
      <c r="G421" s="16" t="str">
        <f>IFERROR(VLOOKUP($B421,'PNF Data'!$B$2:$AO$3962,34,FALSE),"")</f>
        <v/>
      </c>
      <c r="H421" s="16" t="str">
        <f>IFERROR(IF(VLOOKUP($B421,'PNF Data'!$B$2:$AO$3962,6,FALSE)=0,"TBC",VLOOKUP($B421,'PNF Data'!$B$2:$AO$3962,6,FALSE)),"")</f>
        <v/>
      </c>
      <c r="I421" s="26" t="str">
        <f>IFERROR(VLOOKUP($B421,'PNF Data'!$B$2:$AO$3962,7,FALSE),"")</f>
        <v/>
      </c>
      <c r="J421" s="27" t="str">
        <f t="shared" si="53"/>
        <v>TBC</v>
      </c>
      <c r="K421" s="93">
        <v>0</v>
      </c>
      <c r="L421" s="93" t="b">
        <f t="shared" si="54"/>
        <v>0</v>
      </c>
      <c r="M421" s="93" t="b">
        <f t="shared" si="55"/>
        <v>0</v>
      </c>
      <c r="N421" s="11" t="str">
        <f>IFERROR(VLOOKUP($B421,'PNF Data'!$B$2:$AO$3962,10,FALSE),"")</f>
        <v/>
      </c>
      <c r="O421" s="93" t="s">
        <v>57</v>
      </c>
      <c r="P421" s="11" t="str">
        <f>IFERROR(IF(VLOOKUP(B421,'PNF Data'!$B$2:$AO$3962,12,FALSE)=0,"TBC",VLOOKUP(B421,'PNF Data'!$B$2:$AO$3962,12,FALSE)),"")</f>
        <v/>
      </c>
      <c r="Q421" s="16"/>
      <c r="R421" s="16" t="str">
        <f>IFERROR(IF(VLOOKUP($B421,'PNF Data'!$B$2:$AO$3962,13,FALSE)=0,"TBC",VLOOKUP($B421,'PNF Data'!$B$2:$AO$3962,13,FALSE)),"")</f>
        <v/>
      </c>
      <c r="S421" s="119" t="str">
        <f>IFERROR(IF(VLOOKUP($B421,'PNF Data'!$B$2:$AO$3962,14,FALSE)=0,"TBC",VLOOKUP($B421,'PNF Data'!$B$2:$AO$3962,14,FALSE)),"")</f>
        <v/>
      </c>
      <c r="T421" s="32" t="str">
        <f>IFERROR(IF(VLOOKUP($B421,'PNF Data'!$B$2:$AO$3962,15,FALSE)=0,"TBC",VLOOKUP($B421,'PNF Data'!$B$2:$AO$3962,15,FALSE)),"")</f>
        <v/>
      </c>
      <c r="U421" s="16" t="str">
        <f>IFERROR(VLOOKUP($B421,'PNF Data'!$B$2:$AO$3962,5,FALSE),"")</f>
        <v/>
      </c>
    </row>
    <row r="422" spans="1:21" x14ac:dyDescent="0.2">
      <c r="A422" s="16"/>
      <c r="B422" s="16"/>
      <c r="C422" s="16">
        <f>_xlfn.XLOOKUP(B422,'PNF Data'!$B:$B,'PNF Data'!T:T,"",0,1)</f>
        <v>0</v>
      </c>
      <c r="D422" s="38" t="str">
        <f>_xlfn.IFNA(VLOOKUP(C422,Key!B$3:E$25,4,FALSE),"")</f>
        <v/>
      </c>
      <c r="E422" s="16" t="str">
        <f>IFERROR(VLOOKUP($B422,'PNF Data'!$B$2:$AO$3962,3,FALSE),"")</f>
        <v/>
      </c>
      <c r="F422" s="16" t="str">
        <f>IFERROR(VLOOKUP($B422,'PNF Data'!$B$2:$AO$3962,16,FALSE),"")</f>
        <v/>
      </c>
      <c r="G422" s="16" t="str">
        <f>IFERROR(VLOOKUP($B422,'PNF Data'!$B$2:$AO$3962,34,FALSE),"")</f>
        <v/>
      </c>
      <c r="H422" s="16" t="str">
        <f>IFERROR(IF(VLOOKUP($B422,'PNF Data'!$B$2:$AO$3962,6,FALSE)=0,"TBC",VLOOKUP($B422,'PNF Data'!$B$2:$AO$3962,6,FALSE)),"")</f>
        <v/>
      </c>
      <c r="I422" s="26" t="str">
        <f>IFERROR(VLOOKUP($B422,'PNF Data'!$B$2:$AO$3962,7,FALSE),"")</f>
        <v/>
      </c>
      <c r="J422" s="27" t="str">
        <f t="shared" si="53"/>
        <v>TBC</v>
      </c>
      <c r="K422" s="93">
        <v>0</v>
      </c>
      <c r="L422" s="93" t="b">
        <f t="shared" si="54"/>
        <v>0</v>
      </c>
      <c r="M422" s="93" t="b">
        <f t="shared" si="55"/>
        <v>0</v>
      </c>
      <c r="N422" s="11" t="str">
        <f>IFERROR(VLOOKUP($B422,'PNF Data'!$B$2:$AO$3962,10,FALSE),"")</f>
        <v/>
      </c>
      <c r="O422" s="93" t="s">
        <v>57</v>
      </c>
      <c r="P422" s="11" t="str">
        <f>IFERROR(IF(VLOOKUP(B422,'PNF Data'!$B$2:$AO$3962,12,FALSE)=0,"TBC",VLOOKUP(B422,'PNF Data'!$B$2:$AO$3962,12,FALSE)),"")</f>
        <v/>
      </c>
      <c r="Q422" s="16"/>
      <c r="R422" s="16" t="str">
        <f>IFERROR(IF(VLOOKUP($B422,'PNF Data'!$B$2:$AO$3962,13,FALSE)=0,"TBC",VLOOKUP($B422,'PNF Data'!$B$2:$AO$3962,13,FALSE)),"")</f>
        <v/>
      </c>
      <c r="S422" s="119" t="str">
        <f>IFERROR(IF(VLOOKUP($B422,'PNF Data'!$B$2:$AO$3962,14,FALSE)=0,"TBC",VLOOKUP($B422,'PNF Data'!$B$2:$AO$3962,14,FALSE)),"")</f>
        <v/>
      </c>
      <c r="T422" s="32" t="str">
        <f>IFERROR(IF(VLOOKUP($B422,'PNF Data'!$B$2:$AO$3962,15,FALSE)=0,"TBC",VLOOKUP($B422,'PNF Data'!$B$2:$AO$3962,15,FALSE)),"")</f>
        <v/>
      </c>
      <c r="U422" s="16" t="str">
        <f>IFERROR(VLOOKUP($B422,'PNF Data'!$B$2:$AO$3962,5,FALSE),"")</f>
        <v/>
      </c>
    </row>
    <row r="423" spans="1:21" x14ac:dyDescent="0.2">
      <c r="A423" s="16"/>
      <c r="B423" s="16"/>
      <c r="C423" s="16">
        <f>_xlfn.XLOOKUP(B423,'PNF Data'!$B:$B,'PNF Data'!T:T,"",0,1)</f>
        <v>0</v>
      </c>
      <c r="D423" s="38" t="str">
        <f>_xlfn.IFNA(VLOOKUP(C423,Key!B$3:E$25,4,FALSE),"")</f>
        <v/>
      </c>
      <c r="E423" s="16" t="str">
        <f>IFERROR(VLOOKUP($B423,'PNF Data'!$B$2:$AO$3962,3,FALSE),"")</f>
        <v/>
      </c>
      <c r="F423" s="16" t="str">
        <f>IFERROR(VLOOKUP($B423,'PNF Data'!$B$2:$AO$3962,16,FALSE),"")</f>
        <v/>
      </c>
      <c r="G423" s="16" t="str">
        <f>IFERROR(VLOOKUP($B423,'PNF Data'!$B$2:$AO$3962,34,FALSE),"")</f>
        <v/>
      </c>
      <c r="H423" s="16" t="str">
        <f>IFERROR(IF(VLOOKUP($B423,'PNF Data'!$B$2:$AO$3962,6,FALSE)=0,"TBC",VLOOKUP($B423,'PNF Data'!$B$2:$AO$3962,6,FALSE)),"")</f>
        <v/>
      </c>
      <c r="I423" s="26" t="str">
        <f>IFERROR(VLOOKUP($B423,'PNF Data'!$B$2:$AO$3962,7,FALSE),"")</f>
        <v/>
      </c>
      <c r="J423" s="27" t="str">
        <f t="shared" si="53"/>
        <v>TBC</v>
      </c>
      <c r="K423" s="93">
        <v>0</v>
      </c>
      <c r="L423" s="93" t="b">
        <f t="shared" si="54"/>
        <v>0</v>
      </c>
      <c r="M423" s="93" t="b">
        <f t="shared" si="55"/>
        <v>0</v>
      </c>
      <c r="N423" s="11" t="str">
        <f>IFERROR(VLOOKUP($B423,'PNF Data'!$B$2:$AO$3962,10,FALSE),"")</f>
        <v/>
      </c>
      <c r="O423" s="93" t="s">
        <v>57</v>
      </c>
      <c r="P423" s="11" t="str">
        <f>IFERROR(IF(VLOOKUP(B423,'PNF Data'!$B$2:$AO$3962,12,FALSE)=0,"TBC",VLOOKUP(B423,'PNF Data'!$B$2:$AO$3962,12,FALSE)),"")</f>
        <v/>
      </c>
      <c r="Q423" s="16"/>
      <c r="R423" s="16" t="str">
        <f>IFERROR(IF(VLOOKUP($B423,'PNF Data'!$B$2:$AO$3962,13,FALSE)=0,"TBC",VLOOKUP($B423,'PNF Data'!$B$2:$AO$3962,13,FALSE)),"")</f>
        <v/>
      </c>
      <c r="S423" s="119" t="str">
        <f>IFERROR(IF(VLOOKUP($B423,'PNF Data'!$B$2:$AO$3962,14,FALSE)=0,"TBC",VLOOKUP($B423,'PNF Data'!$B$2:$AO$3962,14,FALSE)),"")</f>
        <v/>
      </c>
      <c r="T423" s="32" t="str">
        <f>IFERROR(IF(VLOOKUP($B423,'PNF Data'!$B$2:$AO$3962,15,FALSE)=0,"TBC",VLOOKUP($B423,'PNF Data'!$B$2:$AO$3962,15,FALSE)),"")</f>
        <v/>
      </c>
      <c r="U423" s="16" t="str">
        <f>IFERROR(VLOOKUP($B423,'PNF Data'!$B$2:$AO$3962,5,FALSE),"")</f>
        <v/>
      </c>
    </row>
    <row r="424" spans="1:21" x14ac:dyDescent="0.2">
      <c r="A424" s="16"/>
      <c r="B424" s="16"/>
      <c r="C424" s="16">
        <f>_xlfn.XLOOKUP(B424,'PNF Data'!$B:$B,'PNF Data'!T:T,"",0,1)</f>
        <v>0</v>
      </c>
      <c r="D424" s="38" t="str">
        <f>_xlfn.IFNA(VLOOKUP(C424,Key!B$3:E$25,4,FALSE),"")</f>
        <v/>
      </c>
      <c r="E424" s="16" t="str">
        <f>IFERROR(VLOOKUP($B424,'PNF Data'!$B$2:$AO$3962,3,FALSE),"")</f>
        <v/>
      </c>
      <c r="F424" s="16" t="str">
        <f>IFERROR(VLOOKUP($B424,'PNF Data'!$B$2:$AO$3962,16,FALSE),"")</f>
        <v/>
      </c>
      <c r="G424" s="16" t="str">
        <f>IFERROR(VLOOKUP($B424,'PNF Data'!$B$2:$AO$3962,34,FALSE),"")</f>
        <v/>
      </c>
      <c r="H424" s="16" t="str">
        <f>IFERROR(IF(VLOOKUP($B424,'PNF Data'!$B$2:$AO$3962,6,FALSE)=0,"TBC",VLOOKUP($B424,'PNF Data'!$B$2:$AO$3962,6,FALSE)),"")</f>
        <v/>
      </c>
      <c r="I424" s="26" t="str">
        <f>IFERROR(VLOOKUP($B424,'PNF Data'!$B$2:$AO$3962,7,FALSE),"")</f>
        <v/>
      </c>
      <c r="J424" s="27" t="str">
        <f t="shared" si="53"/>
        <v>TBC</v>
      </c>
      <c r="K424" s="93">
        <v>0</v>
      </c>
      <c r="L424" s="93" t="b">
        <f t="shared" si="54"/>
        <v>0</v>
      </c>
      <c r="M424" s="93" t="b">
        <f t="shared" si="55"/>
        <v>0</v>
      </c>
      <c r="N424" s="11" t="str">
        <f>IFERROR(VLOOKUP($B424,'PNF Data'!$B$2:$AO$3962,10,FALSE),"")</f>
        <v/>
      </c>
      <c r="O424" s="93" t="s">
        <v>57</v>
      </c>
      <c r="P424" s="11" t="str">
        <f>IFERROR(IF(VLOOKUP(B424,'PNF Data'!$B$2:$AO$3962,12,FALSE)=0,"TBC",VLOOKUP(B424,'PNF Data'!$B$2:$AO$3962,12,FALSE)),"")</f>
        <v/>
      </c>
      <c r="Q424" s="16"/>
      <c r="R424" s="16" t="str">
        <f>IFERROR(IF(VLOOKUP($B424,'PNF Data'!$B$2:$AO$3962,13,FALSE)=0,"TBC",VLOOKUP($B424,'PNF Data'!$B$2:$AO$3962,13,FALSE)),"")</f>
        <v/>
      </c>
      <c r="S424" s="119" t="str">
        <f>IFERROR(IF(VLOOKUP($B424,'PNF Data'!$B$2:$AO$3962,14,FALSE)=0,"TBC",VLOOKUP($B424,'PNF Data'!$B$2:$AO$3962,14,FALSE)),"")</f>
        <v/>
      </c>
      <c r="T424" s="32" t="str">
        <f>IFERROR(IF(VLOOKUP($B424,'PNF Data'!$B$2:$AO$3962,15,FALSE)=0,"TBC",VLOOKUP($B424,'PNF Data'!$B$2:$AO$3962,15,FALSE)),"")</f>
        <v/>
      </c>
      <c r="U424" s="16" t="str">
        <f>IFERROR(VLOOKUP($B424,'PNF Data'!$B$2:$AO$3962,5,FALSE),"")</f>
        <v/>
      </c>
    </row>
    <row r="425" spans="1:21" x14ac:dyDescent="0.25">
      <c r="A425" s="16"/>
      <c r="B425" s="16"/>
      <c r="C425" s="16"/>
      <c r="D425" s="38"/>
      <c r="E425" s="16"/>
      <c r="F425" s="16"/>
      <c r="G425" s="16"/>
      <c r="H425" s="16"/>
      <c r="I425" s="26"/>
      <c r="J425" s="27"/>
      <c r="K425" s="93"/>
      <c r="L425" s="93"/>
      <c r="M425" s="93"/>
      <c r="N425" s="11"/>
      <c r="O425" s="93"/>
      <c r="P425" s="11"/>
      <c r="Q425" s="16"/>
      <c r="R425" s="16"/>
      <c r="S425" s="114"/>
      <c r="T425" s="16"/>
      <c r="U425" s="16"/>
    </row>
    <row r="426" spans="1:21" x14ac:dyDescent="0.25">
      <c r="A426" s="16"/>
      <c r="B426" s="16"/>
      <c r="C426" s="16"/>
      <c r="D426" s="38"/>
      <c r="E426" s="16"/>
      <c r="F426" s="16"/>
      <c r="G426" s="16"/>
      <c r="H426" s="16"/>
      <c r="I426" s="26"/>
      <c r="J426" s="27"/>
      <c r="K426" s="93"/>
      <c r="L426" s="93"/>
      <c r="M426" s="93"/>
      <c r="N426" s="11"/>
      <c r="O426" s="93"/>
      <c r="P426" s="11"/>
      <c r="Q426" s="16"/>
      <c r="R426" s="16"/>
      <c r="S426" s="114"/>
      <c r="T426" s="16"/>
      <c r="U426" s="16"/>
    </row>
    <row r="427" spans="1:21" x14ac:dyDescent="0.25">
      <c r="A427" s="16"/>
      <c r="B427" s="16"/>
      <c r="C427" s="16"/>
      <c r="D427" s="38"/>
      <c r="E427" s="16"/>
      <c r="F427" s="16"/>
      <c r="G427" s="16"/>
      <c r="H427" s="16"/>
      <c r="I427" s="26"/>
      <c r="J427" s="27"/>
      <c r="K427" s="93"/>
      <c r="L427" s="93"/>
      <c r="M427" s="93"/>
      <c r="N427" s="11"/>
      <c r="O427" s="93"/>
      <c r="P427" s="11"/>
      <c r="Q427" s="16"/>
      <c r="R427" s="16"/>
      <c r="S427" s="114"/>
      <c r="T427" s="16"/>
      <c r="U427" s="16"/>
    </row>
    <row r="428" spans="1:21" x14ac:dyDescent="0.25">
      <c r="A428" s="16"/>
      <c r="B428" s="16"/>
      <c r="C428" s="16"/>
      <c r="D428" s="38"/>
      <c r="E428" s="16"/>
      <c r="F428" s="16"/>
      <c r="G428" s="16"/>
      <c r="H428" s="16"/>
      <c r="I428" s="26"/>
      <c r="J428" s="27"/>
      <c r="K428" s="93"/>
      <c r="L428" s="93"/>
      <c r="M428" s="93"/>
      <c r="N428" s="11"/>
      <c r="O428" s="93"/>
      <c r="P428" s="11"/>
      <c r="Q428" s="16"/>
      <c r="R428" s="16"/>
      <c r="S428" s="114"/>
      <c r="T428" s="16"/>
      <c r="U428" s="16"/>
    </row>
    <row r="429" spans="1:21" x14ac:dyDescent="0.25">
      <c r="A429" s="16"/>
      <c r="B429" s="16"/>
      <c r="C429" s="16"/>
      <c r="D429" s="38"/>
      <c r="E429" s="16"/>
      <c r="F429" s="16"/>
      <c r="G429" s="16"/>
      <c r="H429" s="16"/>
      <c r="I429" s="26"/>
      <c r="J429" s="27"/>
      <c r="K429" s="93"/>
      <c r="L429" s="93"/>
      <c r="M429" s="93"/>
      <c r="N429" s="11"/>
      <c r="O429" s="93"/>
      <c r="P429" s="11"/>
      <c r="Q429" s="16"/>
      <c r="R429" s="16"/>
      <c r="S429" s="114"/>
      <c r="T429" s="16"/>
      <c r="U429" s="16"/>
    </row>
    <row r="430" spans="1:21" x14ac:dyDescent="0.25">
      <c r="A430" s="16"/>
      <c r="B430" s="16"/>
      <c r="C430" s="16"/>
      <c r="D430" s="38"/>
      <c r="E430" s="16"/>
      <c r="F430" s="16"/>
      <c r="G430" s="16"/>
      <c r="H430" s="16"/>
      <c r="I430" s="26"/>
      <c r="J430" s="27"/>
      <c r="K430" s="93"/>
      <c r="L430" s="93"/>
      <c r="M430" s="93"/>
      <c r="N430" s="11"/>
      <c r="O430" s="93"/>
      <c r="P430" s="11"/>
      <c r="Q430" s="16"/>
      <c r="R430" s="16"/>
      <c r="S430" s="114"/>
      <c r="T430" s="16"/>
      <c r="U430" s="16"/>
    </row>
    <row r="431" spans="1:21" x14ac:dyDescent="0.25">
      <c r="A431" s="16"/>
      <c r="B431" s="16"/>
      <c r="C431" s="16"/>
      <c r="D431" s="38"/>
      <c r="E431" s="16"/>
      <c r="F431" s="16"/>
      <c r="G431" s="16"/>
      <c r="H431" s="16"/>
      <c r="I431" s="26"/>
      <c r="J431" s="27"/>
      <c r="K431" s="93"/>
      <c r="L431" s="93"/>
      <c r="M431" s="93"/>
      <c r="N431" s="11"/>
      <c r="O431" s="93"/>
      <c r="P431" s="11"/>
      <c r="Q431" s="16"/>
      <c r="R431" s="16"/>
      <c r="S431" s="114"/>
      <c r="T431" s="16"/>
      <c r="U431" s="16"/>
    </row>
    <row r="432" spans="1:21" x14ac:dyDescent="0.25">
      <c r="A432" s="16"/>
      <c r="B432" s="16"/>
      <c r="C432" s="16"/>
      <c r="D432" s="38"/>
      <c r="E432" s="16"/>
      <c r="F432" s="16"/>
      <c r="G432" s="16"/>
      <c r="H432" s="16"/>
      <c r="I432" s="26"/>
      <c r="J432" s="27"/>
      <c r="K432" s="93"/>
      <c r="L432" s="93"/>
      <c r="M432" s="93"/>
      <c r="N432" s="11"/>
      <c r="O432" s="93"/>
      <c r="P432" s="11"/>
      <c r="Q432" s="16"/>
      <c r="R432" s="16"/>
      <c r="S432" s="114"/>
      <c r="T432" s="16"/>
      <c r="U432" s="16"/>
    </row>
    <row r="433" spans="1:21" x14ac:dyDescent="0.25">
      <c r="A433" s="16"/>
      <c r="B433" s="16"/>
      <c r="C433" s="16"/>
      <c r="D433" s="38"/>
      <c r="E433" s="16"/>
      <c r="F433" s="16"/>
      <c r="G433" s="16"/>
      <c r="H433" s="16"/>
      <c r="I433" s="26"/>
      <c r="J433" s="27"/>
      <c r="K433" s="93"/>
      <c r="L433" s="93"/>
      <c r="M433" s="93"/>
      <c r="N433" s="11"/>
      <c r="O433" s="93"/>
      <c r="P433" s="11"/>
      <c r="Q433" s="16"/>
      <c r="R433" s="16"/>
      <c r="S433" s="114"/>
      <c r="T433" s="16"/>
      <c r="U433" s="16"/>
    </row>
    <row r="434" spans="1:21" x14ac:dyDescent="0.25">
      <c r="A434" s="16"/>
      <c r="B434" s="16"/>
      <c r="C434" s="16"/>
      <c r="D434" s="38"/>
      <c r="E434" s="16"/>
      <c r="F434" s="16"/>
      <c r="G434" s="16"/>
      <c r="H434" s="16"/>
      <c r="I434" s="26"/>
      <c r="J434" s="27"/>
      <c r="K434" s="93"/>
      <c r="L434" s="93"/>
      <c r="M434" s="93"/>
      <c r="N434" s="11"/>
      <c r="O434" s="93"/>
      <c r="P434" s="11"/>
      <c r="Q434" s="16"/>
      <c r="R434" s="16"/>
      <c r="S434" s="114"/>
      <c r="T434" s="16"/>
      <c r="U434" s="16"/>
    </row>
    <row r="435" spans="1:21" x14ac:dyDescent="0.25">
      <c r="A435" s="16"/>
      <c r="B435" s="16"/>
      <c r="C435" s="16"/>
      <c r="D435" s="38"/>
      <c r="E435" s="16"/>
      <c r="F435" s="16"/>
      <c r="G435" s="16"/>
      <c r="H435" s="16"/>
      <c r="I435" s="26"/>
      <c r="J435" s="27"/>
      <c r="K435" s="93"/>
      <c r="L435" s="93"/>
      <c r="M435" s="93"/>
      <c r="N435" s="11"/>
      <c r="O435" s="93"/>
      <c r="P435" s="11"/>
      <c r="Q435" s="16"/>
      <c r="R435" s="16"/>
      <c r="S435" s="114"/>
      <c r="T435" s="16"/>
      <c r="U435" s="16"/>
    </row>
    <row r="436" spans="1:21" x14ac:dyDescent="0.25">
      <c r="A436" s="16"/>
      <c r="B436" s="16"/>
      <c r="C436" s="16"/>
      <c r="D436" s="38"/>
      <c r="E436" s="16"/>
      <c r="F436" s="16"/>
      <c r="G436" s="16"/>
      <c r="H436" s="16"/>
      <c r="I436" s="26"/>
      <c r="J436" s="27"/>
      <c r="K436" s="93"/>
      <c r="L436" s="93"/>
      <c r="M436" s="93"/>
      <c r="N436" s="11"/>
      <c r="O436" s="93"/>
      <c r="P436" s="11"/>
      <c r="Q436" s="16"/>
      <c r="R436" s="16"/>
      <c r="S436" s="114"/>
      <c r="T436" s="16"/>
      <c r="U436" s="16"/>
    </row>
    <row r="437" spans="1:21" x14ac:dyDescent="0.25">
      <c r="A437" s="16"/>
      <c r="B437" s="16"/>
      <c r="C437" s="16"/>
      <c r="D437" s="38"/>
      <c r="E437" s="16"/>
      <c r="F437" s="16"/>
      <c r="G437" s="16"/>
      <c r="H437" s="16"/>
      <c r="I437" s="26"/>
      <c r="J437" s="27"/>
      <c r="K437" s="93"/>
      <c r="L437" s="93"/>
      <c r="M437" s="93"/>
      <c r="N437" s="11"/>
      <c r="O437" s="93"/>
      <c r="P437" s="11"/>
      <c r="Q437" s="16"/>
      <c r="R437" s="16"/>
      <c r="S437" s="114"/>
      <c r="T437" s="16"/>
      <c r="U437" s="16"/>
    </row>
    <row r="438" spans="1:21" x14ac:dyDescent="0.25">
      <c r="A438" s="16"/>
      <c r="B438" s="16"/>
      <c r="C438" s="16"/>
      <c r="D438" s="38"/>
      <c r="E438" s="16"/>
      <c r="F438" s="16"/>
      <c r="G438" s="16"/>
      <c r="H438" s="16"/>
      <c r="I438" s="26"/>
      <c r="J438" s="27"/>
      <c r="K438" s="93"/>
      <c r="L438" s="93"/>
      <c r="M438" s="93"/>
      <c r="N438" s="11"/>
      <c r="O438" s="93"/>
      <c r="P438" s="11"/>
      <c r="Q438" s="16"/>
      <c r="R438" s="16"/>
      <c r="S438" s="114"/>
      <c r="T438" s="16"/>
      <c r="U438" s="16"/>
    </row>
    <row r="439" spans="1:21" x14ac:dyDescent="0.25">
      <c r="A439" s="16"/>
      <c r="B439" s="16"/>
      <c r="C439" s="16"/>
      <c r="D439" s="38"/>
      <c r="E439" s="16"/>
      <c r="F439" s="16"/>
      <c r="G439" s="16"/>
      <c r="H439" s="16"/>
      <c r="I439" s="26"/>
      <c r="J439" s="27"/>
      <c r="K439" s="93"/>
      <c r="L439" s="93"/>
      <c r="M439" s="93"/>
      <c r="N439" s="11"/>
      <c r="O439" s="93"/>
      <c r="P439" s="11"/>
      <c r="Q439" s="16"/>
      <c r="R439" s="16"/>
      <c r="S439" s="114"/>
      <c r="T439" s="16"/>
      <c r="U439" s="16"/>
    </row>
    <row r="440" spans="1:21" x14ac:dyDescent="0.25">
      <c r="A440" s="16"/>
      <c r="B440" s="16"/>
      <c r="C440" s="16"/>
      <c r="D440" s="38"/>
      <c r="E440" s="16"/>
      <c r="F440" s="16"/>
      <c r="G440" s="16"/>
      <c r="H440" s="16"/>
      <c r="I440" s="26"/>
      <c r="J440" s="27"/>
      <c r="K440" s="93"/>
      <c r="L440" s="93"/>
      <c r="M440" s="93"/>
      <c r="N440" s="11"/>
      <c r="O440" s="93"/>
      <c r="P440" s="11"/>
      <c r="Q440" s="16"/>
      <c r="R440" s="16"/>
      <c r="S440" s="114"/>
      <c r="T440" s="16"/>
      <c r="U440" s="16"/>
    </row>
    <row r="441" spans="1:21" x14ac:dyDescent="0.25">
      <c r="A441" s="16"/>
      <c r="B441" s="16"/>
      <c r="C441" s="16"/>
      <c r="D441" s="38"/>
      <c r="E441" s="16"/>
      <c r="F441" s="16"/>
      <c r="G441" s="16"/>
      <c r="H441" s="16"/>
      <c r="I441" s="26"/>
      <c r="J441" s="27"/>
      <c r="K441" s="93"/>
      <c r="L441" s="93"/>
      <c r="M441" s="93"/>
      <c r="N441" s="11"/>
      <c r="O441" s="93"/>
      <c r="P441" s="11"/>
      <c r="Q441" s="16"/>
      <c r="R441" s="16"/>
      <c r="S441" s="114"/>
      <c r="T441" s="16"/>
      <c r="U441" s="16"/>
    </row>
    <row r="442" spans="1:21" x14ac:dyDescent="0.25">
      <c r="A442" s="16"/>
      <c r="B442" s="16"/>
      <c r="C442" s="16"/>
      <c r="D442" s="38"/>
      <c r="E442" s="16"/>
      <c r="F442" s="16"/>
      <c r="G442" s="16"/>
      <c r="H442" s="16"/>
      <c r="I442" s="26"/>
      <c r="J442" s="27"/>
      <c r="K442" s="93"/>
      <c r="L442" s="93"/>
      <c r="M442" s="93"/>
      <c r="N442" s="11"/>
      <c r="O442" s="93"/>
      <c r="P442" s="11"/>
      <c r="Q442" s="16"/>
      <c r="R442" s="16"/>
      <c r="S442" s="114"/>
      <c r="T442" s="16"/>
      <c r="U442" s="16"/>
    </row>
    <row r="443" spans="1:21" x14ac:dyDescent="0.25">
      <c r="A443" s="16"/>
      <c r="B443" s="16"/>
      <c r="C443" s="16"/>
      <c r="D443" s="38"/>
      <c r="E443" s="16"/>
      <c r="F443" s="16"/>
      <c r="G443" s="16"/>
      <c r="H443" s="16"/>
      <c r="I443" s="26"/>
      <c r="J443" s="27"/>
      <c r="K443" s="93"/>
      <c r="L443" s="93"/>
      <c r="M443" s="93"/>
      <c r="N443" s="11"/>
      <c r="O443" s="93"/>
      <c r="P443" s="11"/>
      <c r="Q443" s="16"/>
      <c r="R443" s="16"/>
      <c r="S443" s="114"/>
      <c r="T443" s="16"/>
      <c r="U443" s="16"/>
    </row>
    <row r="444" spans="1:21" x14ac:dyDescent="0.25">
      <c r="A444" s="16"/>
      <c r="B444" s="16"/>
      <c r="C444" s="16"/>
      <c r="D444" s="38"/>
      <c r="E444" s="16"/>
      <c r="F444" s="16"/>
      <c r="G444" s="16"/>
      <c r="H444" s="16"/>
      <c r="I444" s="26"/>
      <c r="J444" s="27"/>
      <c r="K444" s="93"/>
      <c r="L444" s="93"/>
      <c r="M444" s="93"/>
      <c r="N444" s="11"/>
      <c r="O444" s="93"/>
      <c r="P444" s="11"/>
      <c r="Q444" s="16"/>
      <c r="R444" s="16"/>
      <c r="S444" s="114"/>
      <c r="T444" s="16"/>
      <c r="U444" s="16"/>
    </row>
    <row r="445" spans="1:21" x14ac:dyDescent="0.25">
      <c r="A445" s="16"/>
      <c r="B445" s="16"/>
      <c r="C445" s="16"/>
      <c r="D445" s="38"/>
      <c r="E445" s="16"/>
      <c r="F445" s="16"/>
      <c r="G445" s="16"/>
      <c r="H445" s="16"/>
      <c r="I445" s="26"/>
      <c r="J445" s="27"/>
      <c r="K445" s="93"/>
      <c r="L445" s="93"/>
      <c r="M445" s="93"/>
      <c r="N445" s="11"/>
      <c r="O445" s="93"/>
      <c r="P445" s="11"/>
      <c r="Q445" s="16"/>
      <c r="R445" s="16"/>
      <c r="S445" s="114"/>
      <c r="T445" s="16"/>
      <c r="U445" s="16"/>
    </row>
    <row r="446" spans="1:21" x14ac:dyDescent="0.25">
      <c r="A446" s="16"/>
      <c r="B446" s="16"/>
      <c r="C446" s="16"/>
      <c r="D446" s="38"/>
      <c r="E446" s="16"/>
      <c r="F446" s="16"/>
      <c r="G446" s="16"/>
      <c r="H446" s="16"/>
      <c r="I446" s="26"/>
      <c r="J446" s="27"/>
      <c r="K446" s="93"/>
      <c r="L446" s="93"/>
      <c r="M446" s="93"/>
      <c r="N446" s="11"/>
      <c r="O446" s="93"/>
      <c r="P446" s="11"/>
      <c r="Q446" s="16"/>
      <c r="R446" s="16"/>
      <c r="S446" s="114"/>
      <c r="T446" s="16"/>
      <c r="U446" s="16"/>
    </row>
    <row r="447" spans="1:21" x14ac:dyDescent="0.25">
      <c r="A447" s="16"/>
      <c r="B447" s="16"/>
      <c r="C447" s="16"/>
      <c r="D447" s="38"/>
      <c r="E447" s="16"/>
      <c r="F447" s="16"/>
      <c r="G447" s="16"/>
      <c r="H447" s="16"/>
      <c r="I447" s="26"/>
      <c r="J447" s="27"/>
      <c r="K447" s="93"/>
      <c r="L447" s="93"/>
      <c r="M447" s="93"/>
      <c r="N447" s="11"/>
      <c r="O447" s="93"/>
      <c r="P447" s="11"/>
      <c r="Q447" s="16"/>
      <c r="R447" s="16"/>
      <c r="S447" s="114"/>
      <c r="T447" s="16"/>
      <c r="U447" s="16"/>
    </row>
    <row r="448" spans="1:21" x14ac:dyDescent="0.25">
      <c r="A448" s="16"/>
      <c r="B448" s="16"/>
      <c r="C448" s="16"/>
      <c r="D448" s="38"/>
      <c r="E448" s="16"/>
      <c r="F448" s="16"/>
      <c r="G448" s="16"/>
      <c r="H448" s="16"/>
      <c r="I448" s="26"/>
      <c r="J448" s="27"/>
      <c r="K448" s="93"/>
      <c r="L448" s="93"/>
      <c r="M448" s="93"/>
      <c r="N448" s="11"/>
      <c r="O448" s="93"/>
      <c r="P448" s="11"/>
      <c r="Q448" s="16"/>
      <c r="R448" s="16"/>
      <c r="S448" s="114"/>
      <c r="T448" s="16"/>
      <c r="U448" s="16"/>
    </row>
    <row r="449" spans="1:21" x14ac:dyDescent="0.25">
      <c r="A449" s="16"/>
      <c r="B449" s="16"/>
      <c r="C449" s="16"/>
      <c r="D449" s="38"/>
      <c r="E449" s="16"/>
      <c r="F449" s="16"/>
      <c r="G449" s="16"/>
      <c r="H449" s="16"/>
      <c r="I449" s="26"/>
      <c r="J449" s="27"/>
      <c r="K449" s="93"/>
      <c r="L449" s="93"/>
      <c r="M449" s="93"/>
      <c r="N449" s="11"/>
      <c r="O449" s="93"/>
      <c r="P449" s="11"/>
      <c r="Q449" s="16"/>
      <c r="R449" s="16"/>
      <c r="S449" s="114"/>
      <c r="T449" s="16"/>
      <c r="U449" s="16"/>
    </row>
    <row r="450" spans="1:21" x14ac:dyDescent="0.25">
      <c r="A450" s="16"/>
      <c r="B450" s="16"/>
      <c r="C450" s="16"/>
      <c r="D450" s="38"/>
      <c r="E450" s="16"/>
      <c r="F450" s="16"/>
      <c r="G450" s="16"/>
      <c r="H450" s="16"/>
      <c r="I450" s="26"/>
      <c r="J450" s="27"/>
      <c r="K450" s="93"/>
      <c r="L450" s="93"/>
      <c r="M450" s="93"/>
      <c r="N450" s="11"/>
      <c r="O450" s="93"/>
      <c r="P450" s="11"/>
      <c r="Q450" s="16"/>
      <c r="R450" s="16"/>
      <c r="S450" s="114"/>
      <c r="T450" s="16"/>
      <c r="U450" s="16"/>
    </row>
    <row r="451" spans="1:21" x14ac:dyDescent="0.25">
      <c r="A451" s="16"/>
      <c r="B451" s="16"/>
      <c r="C451" s="16"/>
      <c r="D451" s="38"/>
      <c r="E451" s="16"/>
      <c r="F451" s="16"/>
      <c r="G451" s="16"/>
      <c r="H451" s="16"/>
      <c r="I451" s="26"/>
      <c r="J451" s="27"/>
      <c r="K451" s="93"/>
      <c r="L451" s="93"/>
      <c r="M451" s="93"/>
      <c r="N451" s="11"/>
      <c r="O451" s="93"/>
      <c r="P451" s="11"/>
      <c r="Q451" s="16"/>
      <c r="R451" s="16"/>
      <c r="S451" s="114"/>
      <c r="T451" s="16"/>
      <c r="U451" s="16"/>
    </row>
    <row r="452" spans="1:21" x14ac:dyDescent="0.25">
      <c r="A452" s="16"/>
      <c r="B452" s="16"/>
      <c r="C452" s="16"/>
      <c r="D452" s="38"/>
      <c r="E452" s="16"/>
      <c r="F452" s="16"/>
      <c r="G452" s="16"/>
      <c r="H452" s="16"/>
      <c r="I452" s="26"/>
      <c r="J452" s="27"/>
      <c r="K452" s="93"/>
      <c r="L452" s="93"/>
      <c r="M452" s="93"/>
      <c r="N452" s="11"/>
      <c r="O452" s="93"/>
      <c r="P452" s="11"/>
      <c r="Q452" s="16"/>
      <c r="R452" s="16"/>
      <c r="S452" s="114"/>
      <c r="T452" s="16"/>
      <c r="U452" s="16"/>
    </row>
    <row r="453" spans="1:21" x14ac:dyDescent="0.25">
      <c r="A453" s="16"/>
      <c r="B453" s="16"/>
      <c r="C453" s="16"/>
      <c r="D453" s="38"/>
      <c r="E453" s="16"/>
      <c r="F453" s="16"/>
      <c r="G453" s="16"/>
      <c r="H453" s="16"/>
      <c r="I453" s="26"/>
      <c r="J453" s="27"/>
      <c r="K453" s="93"/>
      <c r="L453" s="93"/>
      <c r="M453" s="93"/>
      <c r="N453" s="11"/>
      <c r="O453" s="93"/>
      <c r="P453" s="11"/>
      <c r="Q453" s="16"/>
      <c r="R453" s="16"/>
      <c r="S453" s="114"/>
      <c r="T453" s="16"/>
      <c r="U453" s="16"/>
    </row>
    <row r="454" spans="1:21" x14ac:dyDescent="0.25">
      <c r="A454" s="16"/>
      <c r="B454" s="16"/>
      <c r="C454" s="16"/>
      <c r="D454" s="38"/>
      <c r="E454" s="16"/>
      <c r="F454" s="16"/>
      <c r="G454" s="16"/>
      <c r="H454" s="16"/>
      <c r="I454" s="26"/>
      <c r="J454" s="27"/>
      <c r="K454" s="93"/>
      <c r="L454" s="93"/>
      <c r="M454" s="93"/>
      <c r="N454" s="11"/>
      <c r="O454" s="93"/>
      <c r="P454" s="11"/>
      <c r="Q454" s="16"/>
      <c r="R454" s="16"/>
      <c r="S454" s="114"/>
      <c r="T454" s="16"/>
      <c r="U454" s="16"/>
    </row>
    <row r="455" spans="1:21" x14ac:dyDescent="0.25">
      <c r="A455" s="16"/>
      <c r="B455" s="16"/>
      <c r="C455" s="16"/>
      <c r="D455" s="38"/>
      <c r="E455" s="16"/>
      <c r="F455" s="16"/>
      <c r="G455" s="16"/>
      <c r="H455" s="16"/>
      <c r="I455" s="26"/>
      <c r="J455" s="27"/>
      <c r="K455" s="93"/>
      <c r="L455" s="93"/>
      <c r="M455" s="93"/>
      <c r="N455" s="11"/>
      <c r="O455" s="93"/>
      <c r="P455" s="11"/>
      <c r="Q455" s="16"/>
      <c r="R455" s="16"/>
      <c r="S455" s="114"/>
      <c r="T455" s="16"/>
      <c r="U455" s="16"/>
    </row>
    <row r="456" spans="1:21" x14ac:dyDescent="0.25">
      <c r="A456" s="16"/>
      <c r="B456" s="16"/>
      <c r="C456" s="16"/>
      <c r="D456" s="38"/>
      <c r="E456" s="16"/>
      <c r="F456" s="16"/>
      <c r="G456" s="16"/>
      <c r="H456" s="16"/>
      <c r="I456" s="26"/>
      <c r="J456" s="27"/>
      <c r="K456" s="93"/>
      <c r="L456" s="93"/>
      <c r="M456" s="93"/>
      <c r="N456" s="11"/>
      <c r="O456" s="93"/>
      <c r="P456" s="11"/>
      <c r="Q456" s="16"/>
      <c r="R456" s="16"/>
      <c r="S456" s="114"/>
      <c r="T456" s="16"/>
      <c r="U456" s="16"/>
    </row>
    <row r="457" spans="1:21" x14ac:dyDescent="0.25">
      <c r="A457" s="16"/>
      <c r="B457" s="16"/>
      <c r="C457" s="16"/>
      <c r="D457" s="38"/>
      <c r="E457" s="16"/>
      <c r="F457" s="16"/>
      <c r="G457" s="16"/>
      <c r="H457" s="16"/>
      <c r="I457" s="26"/>
      <c r="J457" s="27"/>
      <c r="K457" s="93"/>
      <c r="L457" s="93"/>
      <c r="M457" s="93"/>
      <c r="N457" s="11"/>
      <c r="O457" s="93"/>
      <c r="P457" s="11"/>
      <c r="Q457" s="16"/>
      <c r="R457" s="16"/>
      <c r="S457" s="114"/>
      <c r="T457" s="16"/>
      <c r="U457" s="16"/>
    </row>
    <row r="458" spans="1:21" x14ac:dyDescent="0.25">
      <c r="A458" s="16"/>
      <c r="B458" s="16"/>
      <c r="C458" s="16"/>
      <c r="D458" s="38"/>
      <c r="E458" s="16"/>
      <c r="F458" s="16"/>
      <c r="G458" s="16"/>
      <c r="H458" s="16"/>
      <c r="I458" s="26"/>
      <c r="J458" s="27"/>
      <c r="K458" s="93"/>
      <c r="L458" s="93"/>
      <c r="M458" s="93"/>
      <c r="N458" s="11"/>
      <c r="O458" s="93"/>
      <c r="P458" s="11"/>
      <c r="Q458" s="16"/>
      <c r="R458" s="16"/>
      <c r="S458" s="114"/>
      <c r="T458" s="16"/>
      <c r="U458" s="16"/>
    </row>
    <row r="459" spans="1:21" x14ac:dyDescent="0.25">
      <c r="A459" s="16"/>
      <c r="B459" s="16"/>
      <c r="C459" s="16"/>
      <c r="D459" s="38"/>
      <c r="E459" s="16"/>
      <c r="F459" s="16"/>
      <c r="G459" s="16"/>
      <c r="H459" s="16"/>
      <c r="I459" s="26"/>
      <c r="J459" s="27"/>
      <c r="K459" s="93"/>
      <c r="L459" s="93"/>
      <c r="M459" s="93"/>
      <c r="N459" s="11"/>
      <c r="O459" s="93"/>
      <c r="P459" s="11"/>
      <c r="Q459" s="16"/>
      <c r="R459" s="16"/>
      <c r="S459" s="114"/>
      <c r="T459" s="16"/>
      <c r="U459" s="16"/>
    </row>
    <row r="460" spans="1:21" x14ac:dyDescent="0.25">
      <c r="A460" s="16"/>
      <c r="B460" s="16"/>
      <c r="C460" s="16"/>
      <c r="D460" s="38"/>
      <c r="E460" s="16"/>
      <c r="F460" s="16"/>
      <c r="G460" s="16"/>
      <c r="H460" s="16"/>
      <c r="I460" s="26"/>
      <c r="J460" s="27"/>
      <c r="K460" s="93"/>
      <c r="L460" s="93"/>
      <c r="M460" s="93"/>
      <c r="N460" s="11"/>
      <c r="O460" s="93"/>
      <c r="P460" s="11"/>
      <c r="Q460" s="16"/>
      <c r="R460" s="16"/>
      <c r="S460" s="114"/>
      <c r="T460" s="16"/>
      <c r="U460" s="16"/>
    </row>
    <row r="461" spans="1:21" x14ac:dyDescent="0.25">
      <c r="A461" s="16"/>
      <c r="B461" s="16"/>
      <c r="C461" s="16"/>
      <c r="D461" s="38"/>
      <c r="E461" s="16"/>
      <c r="F461" s="16"/>
      <c r="G461" s="16"/>
      <c r="H461" s="16"/>
      <c r="I461" s="26"/>
      <c r="J461" s="27"/>
      <c r="K461" s="93"/>
      <c r="L461" s="93"/>
      <c r="M461" s="93"/>
      <c r="N461" s="11"/>
      <c r="O461" s="93"/>
      <c r="P461" s="11"/>
      <c r="Q461" s="16"/>
      <c r="R461" s="16"/>
      <c r="S461" s="114"/>
      <c r="T461" s="16"/>
      <c r="U461" s="16"/>
    </row>
    <row r="462" spans="1:21" x14ac:dyDescent="0.25">
      <c r="A462" s="16"/>
      <c r="B462" s="16"/>
      <c r="C462" s="16"/>
      <c r="D462" s="38"/>
      <c r="E462" s="16"/>
      <c r="F462" s="16"/>
      <c r="G462" s="16"/>
      <c r="H462" s="16"/>
      <c r="I462" s="26"/>
      <c r="J462" s="27"/>
      <c r="K462" s="93"/>
      <c r="L462" s="93"/>
      <c r="M462" s="93"/>
      <c r="N462" s="11"/>
      <c r="O462" s="93"/>
      <c r="P462" s="11"/>
      <c r="Q462" s="16"/>
      <c r="R462" s="16"/>
      <c r="S462" s="114"/>
      <c r="T462" s="16"/>
      <c r="U462" s="16"/>
    </row>
    <row r="463" spans="1:21" x14ac:dyDescent="0.25">
      <c r="A463" s="16"/>
      <c r="B463" s="16"/>
      <c r="C463" s="16"/>
      <c r="D463" s="38"/>
      <c r="E463" s="16"/>
      <c r="F463" s="16"/>
      <c r="G463" s="16"/>
      <c r="H463" s="16"/>
      <c r="I463" s="26"/>
      <c r="J463" s="27"/>
      <c r="K463" s="93"/>
      <c r="L463" s="93"/>
      <c r="M463" s="93"/>
      <c r="N463" s="11"/>
      <c r="O463" s="93"/>
      <c r="P463" s="11"/>
      <c r="Q463" s="16"/>
      <c r="R463" s="16"/>
      <c r="S463" s="114"/>
      <c r="T463" s="16"/>
      <c r="U463" s="16"/>
    </row>
    <row r="464" spans="1:21" x14ac:dyDescent="0.25">
      <c r="A464" s="16"/>
      <c r="B464" s="16"/>
      <c r="C464" s="16"/>
      <c r="D464" s="38"/>
      <c r="E464" s="16"/>
      <c r="F464" s="16"/>
      <c r="G464" s="16"/>
      <c r="H464" s="16"/>
      <c r="I464" s="26"/>
      <c r="J464" s="27"/>
      <c r="K464" s="93"/>
      <c r="L464" s="93"/>
      <c r="M464" s="93"/>
      <c r="N464" s="11"/>
      <c r="O464" s="93"/>
      <c r="P464" s="11"/>
      <c r="Q464" s="16"/>
      <c r="R464" s="16"/>
      <c r="S464" s="114"/>
      <c r="T464" s="16"/>
      <c r="U464" s="16"/>
    </row>
    <row r="465" spans="1:21" x14ac:dyDescent="0.25">
      <c r="A465" s="16"/>
      <c r="B465" s="16"/>
      <c r="C465" s="16"/>
      <c r="D465" s="38"/>
      <c r="E465" s="16"/>
      <c r="F465" s="16"/>
      <c r="G465" s="16"/>
      <c r="H465" s="16"/>
      <c r="I465" s="26"/>
      <c r="J465" s="27"/>
      <c r="K465" s="93"/>
      <c r="L465" s="93"/>
      <c r="M465" s="93"/>
      <c r="N465" s="11"/>
      <c r="O465" s="93"/>
      <c r="P465" s="11"/>
      <c r="Q465" s="16"/>
      <c r="R465" s="16"/>
      <c r="S465" s="114"/>
      <c r="T465" s="16"/>
      <c r="U465" s="16"/>
    </row>
    <row r="466" spans="1:21" x14ac:dyDescent="0.25">
      <c r="A466" s="16"/>
      <c r="B466" s="16"/>
      <c r="C466" s="16"/>
      <c r="D466" s="38"/>
      <c r="E466" s="16"/>
      <c r="F466" s="16"/>
      <c r="G466" s="16"/>
      <c r="H466" s="16"/>
      <c r="I466" s="26"/>
      <c r="J466" s="27"/>
      <c r="K466" s="93"/>
      <c r="L466" s="93"/>
      <c r="M466" s="93"/>
      <c r="N466" s="11"/>
      <c r="O466" s="93"/>
      <c r="P466" s="11"/>
      <c r="Q466" s="16"/>
      <c r="R466" s="16"/>
      <c r="S466" s="114"/>
      <c r="T466" s="16"/>
      <c r="U466" s="16"/>
    </row>
    <row r="467" spans="1:21" x14ac:dyDescent="0.25">
      <c r="A467" s="16"/>
      <c r="B467" s="16"/>
      <c r="C467" s="16"/>
      <c r="D467" s="38"/>
      <c r="E467" s="16"/>
      <c r="F467" s="16"/>
      <c r="G467" s="16"/>
      <c r="H467" s="16"/>
      <c r="I467" s="26"/>
      <c r="J467" s="27"/>
      <c r="K467" s="93"/>
      <c r="L467" s="93"/>
      <c r="M467" s="93"/>
      <c r="N467" s="11"/>
      <c r="O467" s="93"/>
      <c r="P467" s="11"/>
      <c r="Q467" s="16"/>
      <c r="R467" s="16"/>
      <c r="S467" s="114"/>
      <c r="T467" s="16"/>
      <c r="U467" s="16"/>
    </row>
    <row r="468" spans="1:21" x14ac:dyDescent="0.25">
      <c r="A468" s="16"/>
      <c r="B468" s="16"/>
      <c r="C468" s="16"/>
      <c r="D468" s="38"/>
      <c r="E468" s="16"/>
      <c r="F468" s="16"/>
      <c r="G468" s="16"/>
      <c r="H468" s="16"/>
      <c r="I468" s="26"/>
      <c r="J468" s="27"/>
      <c r="K468" s="93"/>
      <c r="L468" s="93"/>
      <c r="M468" s="93"/>
      <c r="N468" s="11"/>
      <c r="O468" s="93"/>
      <c r="P468" s="11"/>
      <c r="Q468" s="16"/>
      <c r="R468" s="16"/>
      <c r="S468" s="114"/>
      <c r="T468" s="16"/>
      <c r="U468" s="16"/>
    </row>
    <row r="469" spans="1:21" x14ac:dyDescent="0.25">
      <c r="A469" s="16"/>
      <c r="B469" s="16"/>
      <c r="C469" s="16"/>
      <c r="D469" s="38"/>
      <c r="E469" s="16"/>
      <c r="F469" s="16"/>
      <c r="G469" s="16"/>
      <c r="H469" s="16"/>
      <c r="I469" s="26"/>
      <c r="J469" s="27"/>
      <c r="K469" s="93"/>
      <c r="L469" s="93"/>
      <c r="M469" s="93"/>
      <c r="N469" s="11"/>
      <c r="O469" s="93"/>
      <c r="P469" s="11"/>
      <c r="Q469" s="16"/>
      <c r="R469" s="16"/>
      <c r="S469" s="114"/>
      <c r="T469" s="16"/>
      <c r="U469" s="16"/>
    </row>
    <row r="470" spans="1:21" x14ac:dyDescent="0.25">
      <c r="A470" s="16"/>
      <c r="B470" s="16"/>
      <c r="C470" s="16"/>
      <c r="D470" s="38"/>
      <c r="E470" s="16"/>
      <c r="F470" s="16"/>
      <c r="G470" s="16"/>
      <c r="H470" s="16"/>
      <c r="I470" s="26"/>
      <c r="J470" s="27"/>
      <c r="K470" s="93"/>
      <c r="L470" s="93"/>
      <c r="M470" s="93"/>
      <c r="N470" s="11"/>
      <c r="O470" s="93"/>
      <c r="P470" s="11"/>
      <c r="Q470" s="16"/>
      <c r="R470" s="16"/>
      <c r="S470" s="114"/>
      <c r="T470" s="16"/>
      <c r="U470" s="16"/>
    </row>
    <row r="471" spans="1:21" x14ac:dyDescent="0.25">
      <c r="A471" s="16"/>
      <c r="B471" s="16"/>
      <c r="C471" s="16"/>
      <c r="D471" s="38"/>
      <c r="E471" s="16"/>
      <c r="F471" s="16"/>
      <c r="G471" s="16"/>
      <c r="H471" s="16"/>
      <c r="I471" s="26"/>
      <c r="J471" s="27"/>
      <c r="K471" s="93"/>
      <c r="L471" s="93"/>
      <c r="M471" s="93"/>
      <c r="N471" s="11"/>
      <c r="O471" s="93"/>
      <c r="P471" s="11"/>
      <c r="Q471" s="16"/>
      <c r="R471" s="16"/>
      <c r="S471" s="114"/>
      <c r="T471" s="16"/>
      <c r="U471" s="16"/>
    </row>
    <row r="472" spans="1:21" x14ac:dyDescent="0.25">
      <c r="A472" s="16"/>
      <c r="B472" s="16"/>
      <c r="C472" s="16"/>
      <c r="D472" s="38"/>
      <c r="E472" s="16"/>
      <c r="F472" s="16"/>
      <c r="G472" s="16"/>
      <c r="H472" s="16"/>
      <c r="I472" s="26"/>
      <c r="J472" s="27"/>
      <c r="K472" s="93"/>
      <c r="L472" s="93"/>
      <c r="M472" s="93"/>
      <c r="N472" s="11"/>
      <c r="O472" s="93"/>
      <c r="P472" s="11"/>
      <c r="Q472" s="16"/>
      <c r="R472" s="16"/>
      <c r="S472" s="114"/>
      <c r="T472" s="16"/>
      <c r="U472" s="16"/>
    </row>
    <row r="473" spans="1:21" x14ac:dyDescent="0.25">
      <c r="A473" s="16"/>
      <c r="B473" s="16"/>
      <c r="C473" s="16"/>
      <c r="D473" s="38"/>
      <c r="E473" s="16"/>
      <c r="F473" s="16"/>
      <c r="G473" s="16"/>
      <c r="H473" s="16"/>
      <c r="I473" s="26"/>
      <c r="J473" s="27"/>
      <c r="K473" s="93"/>
      <c r="L473" s="93"/>
      <c r="M473" s="93"/>
      <c r="N473" s="11"/>
      <c r="O473" s="93"/>
      <c r="P473" s="11"/>
      <c r="Q473" s="16"/>
      <c r="R473" s="16"/>
      <c r="S473" s="114"/>
      <c r="T473" s="16"/>
      <c r="U473" s="16"/>
    </row>
    <row r="474" spans="1:21" x14ac:dyDescent="0.25">
      <c r="A474" s="16"/>
      <c r="B474" s="16"/>
      <c r="C474" s="16"/>
      <c r="D474" s="38"/>
      <c r="E474" s="16"/>
      <c r="F474" s="16"/>
      <c r="G474" s="16"/>
      <c r="H474" s="16"/>
      <c r="I474" s="26"/>
      <c r="J474" s="27"/>
      <c r="K474" s="93"/>
      <c r="L474" s="93"/>
      <c r="M474" s="93"/>
      <c r="N474" s="11"/>
      <c r="O474" s="93"/>
      <c r="P474" s="11"/>
      <c r="Q474" s="16"/>
      <c r="R474" s="16"/>
      <c r="S474" s="114"/>
      <c r="T474" s="16"/>
      <c r="U474" s="16"/>
    </row>
    <row r="475" spans="1:21" x14ac:dyDescent="0.25">
      <c r="A475" s="16"/>
      <c r="B475" s="16"/>
      <c r="C475" s="16"/>
      <c r="D475" s="38"/>
      <c r="E475" s="16"/>
      <c r="F475" s="16"/>
      <c r="G475" s="16"/>
      <c r="H475" s="16"/>
      <c r="I475" s="26"/>
      <c r="J475" s="27"/>
      <c r="K475" s="93"/>
      <c r="L475" s="93"/>
      <c r="M475" s="93"/>
      <c r="N475" s="11"/>
      <c r="O475" s="93"/>
      <c r="P475" s="11"/>
      <c r="Q475" s="16"/>
      <c r="R475" s="16"/>
      <c r="S475" s="114"/>
      <c r="T475" s="16"/>
      <c r="U475" s="16"/>
    </row>
    <row r="476" spans="1:21" x14ac:dyDescent="0.25">
      <c r="A476" s="16"/>
      <c r="B476" s="16"/>
      <c r="C476" s="16"/>
      <c r="D476" s="38"/>
      <c r="E476" s="16"/>
      <c r="F476" s="16"/>
      <c r="G476" s="16"/>
      <c r="H476" s="16"/>
      <c r="I476" s="26"/>
      <c r="J476" s="27"/>
      <c r="K476" s="93"/>
      <c r="L476" s="93"/>
      <c r="M476" s="93"/>
      <c r="N476" s="11"/>
      <c r="O476" s="93"/>
      <c r="P476" s="11"/>
      <c r="Q476" s="16"/>
      <c r="R476" s="16"/>
      <c r="S476" s="114"/>
      <c r="T476" s="16"/>
      <c r="U476" s="16"/>
    </row>
    <row r="477" spans="1:21" x14ac:dyDescent="0.25">
      <c r="A477" s="16"/>
      <c r="B477" s="16"/>
      <c r="C477" s="16"/>
      <c r="D477" s="38"/>
      <c r="E477" s="16"/>
      <c r="F477" s="16"/>
      <c r="G477" s="16"/>
      <c r="H477" s="16"/>
      <c r="I477" s="26"/>
      <c r="J477" s="27"/>
      <c r="K477" s="93"/>
      <c r="L477" s="93"/>
      <c r="M477" s="93"/>
      <c r="N477" s="11"/>
      <c r="O477" s="93"/>
      <c r="P477" s="11"/>
      <c r="Q477" s="16"/>
      <c r="R477" s="16"/>
      <c r="S477" s="114"/>
      <c r="T477" s="16"/>
      <c r="U477" s="16"/>
    </row>
    <row r="478" spans="1:21" x14ac:dyDescent="0.25">
      <c r="A478" s="16"/>
      <c r="B478" s="16"/>
      <c r="C478" s="16"/>
      <c r="D478" s="38"/>
      <c r="E478" s="16"/>
      <c r="F478" s="16"/>
      <c r="G478" s="16"/>
      <c r="H478" s="16"/>
      <c r="I478" s="26"/>
      <c r="J478" s="27"/>
      <c r="K478" s="93"/>
      <c r="L478" s="93"/>
      <c r="M478" s="93"/>
      <c r="N478" s="11"/>
      <c r="O478" s="93"/>
      <c r="P478" s="11"/>
      <c r="Q478" s="16"/>
      <c r="R478" s="16"/>
      <c r="S478" s="114"/>
      <c r="T478" s="16"/>
      <c r="U478" s="16"/>
    </row>
    <row r="479" spans="1:21" x14ac:dyDescent="0.25">
      <c r="A479" s="16"/>
      <c r="B479" s="16"/>
      <c r="C479" s="16"/>
      <c r="D479" s="38"/>
      <c r="E479" s="16"/>
      <c r="F479" s="16"/>
      <c r="G479" s="16"/>
      <c r="H479" s="16"/>
      <c r="I479" s="26"/>
      <c r="J479" s="27"/>
      <c r="K479" s="93"/>
      <c r="L479" s="93"/>
      <c r="M479" s="93"/>
      <c r="N479" s="11"/>
      <c r="O479" s="93"/>
      <c r="P479" s="11"/>
      <c r="Q479" s="16"/>
      <c r="R479" s="16"/>
      <c r="S479" s="114"/>
      <c r="T479" s="16"/>
      <c r="U479" s="16"/>
    </row>
    <row r="480" spans="1:21" x14ac:dyDescent="0.25">
      <c r="A480" s="16"/>
      <c r="B480" s="16"/>
      <c r="C480" s="16"/>
      <c r="D480" s="38"/>
      <c r="E480" s="16"/>
      <c r="F480" s="16"/>
      <c r="G480" s="16"/>
      <c r="H480" s="16"/>
      <c r="I480" s="26"/>
      <c r="J480" s="27"/>
      <c r="K480" s="93"/>
      <c r="L480" s="93"/>
      <c r="M480" s="93"/>
      <c r="N480" s="11"/>
      <c r="O480" s="93"/>
      <c r="P480" s="11"/>
      <c r="Q480" s="16"/>
      <c r="R480" s="16"/>
      <c r="S480" s="114"/>
      <c r="T480" s="16"/>
      <c r="U480" s="16"/>
    </row>
    <row r="481" spans="1:21" x14ac:dyDescent="0.25">
      <c r="A481" s="16"/>
      <c r="B481" s="16"/>
      <c r="C481" s="16"/>
      <c r="D481" s="38"/>
      <c r="E481" s="16"/>
      <c r="F481" s="16"/>
      <c r="G481" s="16"/>
      <c r="H481" s="16"/>
      <c r="I481" s="26"/>
      <c r="J481" s="27"/>
      <c r="K481" s="93"/>
      <c r="L481" s="93"/>
      <c r="M481" s="93"/>
      <c r="N481" s="11"/>
      <c r="O481" s="93"/>
      <c r="P481" s="11"/>
      <c r="Q481" s="16"/>
      <c r="R481" s="16"/>
      <c r="S481" s="114"/>
      <c r="T481" s="16"/>
      <c r="U481" s="16"/>
    </row>
    <row r="482" spans="1:21" x14ac:dyDescent="0.25">
      <c r="A482" s="16"/>
      <c r="B482" s="16"/>
      <c r="C482" s="16"/>
      <c r="D482" s="38"/>
      <c r="E482" s="16"/>
      <c r="F482" s="16"/>
      <c r="G482" s="16"/>
      <c r="H482" s="16"/>
      <c r="I482" s="26"/>
      <c r="J482" s="27"/>
      <c r="K482" s="93"/>
      <c r="L482" s="93"/>
      <c r="M482" s="93"/>
      <c r="N482" s="11"/>
      <c r="O482" s="93"/>
      <c r="P482" s="11"/>
      <c r="Q482" s="16"/>
      <c r="R482" s="16"/>
      <c r="S482" s="114"/>
      <c r="T482" s="16"/>
      <c r="U482" s="16"/>
    </row>
    <row r="483" spans="1:21" x14ac:dyDescent="0.25">
      <c r="A483" s="16"/>
      <c r="B483" s="16"/>
      <c r="C483" s="16"/>
      <c r="D483" s="38"/>
      <c r="E483" s="16"/>
      <c r="F483" s="16"/>
      <c r="G483" s="16"/>
      <c r="H483" s="16"/>
      <c r="I483" s="26"/>
      <c r="J483" s="27"/>
      <c r="K483" s="93"/>
      <c r="L483" s="93"/>
      <c r="M483" s="93"/>
      <c r="N483" s="11"/>
      <c r="O483" s="93"/>
      <c r="P483" s="11"/>
      <c r="Q483" s="16"/>
      <c r="R483" s="16"/>
      <c r="S483" s="114"/>
      <c r="T483" s="16"/>
      <c r="U483" s="16"/>
    </row>
    <row r="484" spans="1:21" x14ac:dyDescent="0.25">
      <c r="A484" s="16"/>
      <c r="B484" s="16"/>
      <c r="C484" s="16"/>
      <c r="D484" s="38"/>
      <c r="E484" s="16"/>
      <c r="F484" s="16"/>
      <c r="G484" s="16"/>
      <c r="H484" s="16"/>
      <c r="I484" s="26"/>
      <c r="J484" s="27"/>
      <c r="K484" s="93"/>
      <c r="L484" s="93"/>
      <c r="M484" s="93"/>
      <c r="N484" s="11"/>
      <c r="O484" s="93"/>
      <c r="P484" s="11"/>
      <c r="Q484" s="16"/>
      <c r="R484" s="16"/>
      <c r="S484" s="114"/>
      <c r="T484" s="16"/>
      <c r="U484" s="16"/>
    </row>
    <row r="485" spans="1:21" x14ac:dyDescent="0.25">
      <c r="A485" s="16"/>
      <c r="B485" s="16"/>
      <c r="C485" s="16"/>
      <c r="D485" s="38"/>
      <c r="E485" s="16"/>
      <c r="F485" s="16"/>
      <c r="G485" s="16"/>
      <c r="H485" s="16"/>
      <c r="I485" s="26"/>
      <c r="J485" s="27"/>
      <c r="K485" s="93"/>
      <c r="L485" s="93"/>
      <c r="M485" s="93"/>
      <c r="N485" s="11"/>
      <c r="O485" s="93"/>
      <c r="P485" s="11"/>
      <c r="Q485" s="16"/>
      <c r="R485" s="16"/>
      <c r="S485" s="114"/>
      <c r="T485" s="16"/>
      <c r="U485" s="16"/>
    </row>
    <row r="486" spans="1:21" x14ac:dyDescent="0.25">
      <c r="A486" s="16"/>
      <c r="B486" s="16"/>
      <c r="C486" s="16"/>
      <c r="D486" s="38"/>
      <c r="E486" s="16"/>
      <c r="F486" s="16"/>
      <c r="G486" s="16"/>
      <c r="H486" s="16"/>
      <c r="I486" s="26"/>
      <c r="J486" s="27"/>
      <c r="K486" s="93"/>
      <c r="L486" s="93"/>
      <c r="M486" s="93"/>
      <c r="N486" s="11"/>
      <c r="O486" s="93"/>
      <c r="P486" s="11"/>
      <c r="Q486" s="16"/>
      <c r="R486" s="16"/>
      <c r="S486" s="114"/>
      <c r="T486" s="16"/>
      <c r="U486" s="16"/>
    </row>
    <row r="487" spans="1:21" x14ac:dyDescent="0.25">
      <c r="A487" s="16"/>
      <c r="B487" s="16"/>
      <c r="C487" s="16"/>
      <c r="D487" s="38"/>
      <c r="E487" s="16"/>
      <c r="F487" s="16"/>
      <c r="G487" s="16"/>
      <c r="H487" s="16"/>
      <c r="I487" s="26"/>
      <c r="J487" s="27"/>
      <c r="K487" s="93"/>
      <c r="L487" s="93"/>
      <c r="M487" s="93"/>
      <c r="N487" s="11"/>
      <c r="O487" s="93"/>
      <c r="P487" s="11"/>
      <c r="Q487" s="16"/>
      <c r="R487" s="16"/>
      <c r="S487" s="114"/>
      <c r="T487" s="16"/>
      <c r="U487" s="16"/>
    </row>
    <row r="488" spans="1:21" x14ac:dyDescent="0.25">
      <c r="A488" s="16"/>
      <c r="B488" s="16"/>
      <c r="C488" s="16"/>
      <c r="D488" s="38"/>
      <c r="E488" s="16"/>
      <c r="F488" s="16"/>
      <c r="G488" s="16"/>
      <c r="H488" s="16"/>
      <c r="I488" s="26"/>
      <c r="J488" s="27"/>
      <c r="K488" s="93"/>
      <c r="L488" s="93"/>
      <c r="M488" s="93"/>
      <c r="N488" s="11"/>
      <c r="O488" s="93"/>
      <c r="P488" s="11"/>
      <c r="Q488" s="16"/>
      <c r="R488" s="16"/>
      <c r="S488" s="114"/>
      <c r="T488" s="16"/>
      <c r="U488" s="16"/>
    </row>
    <row r="489" spans="1:21" x14ac:dyDescent="0.25">
      <c r="A489" s="16"/>
      <c r="B489" s="16"/>
      <c r="C489" s="16"/>
      <c r="D489" s="38"/>
      <c r="E489" s="16"/>
      <c r="F489" s="16"/>
      <c r="G489" s="16"/>
      <c r="H489" s="16"/>
      <c r="I489" s="26"/>
      <c r="J489" s="27"/>
      <c r="K489" s="93"/>
      <c r="L489" s="93"/>
      <c r="M489" s="93"/>
      <c r="N489" s="11"/>
      <c r="O489" s="93"/>
      <c r="P489" s="11"/>
      <c r="Q489" s="16"/>
      <c r="R489" s="16"/>
      <c r="S489" s="114"/>
      <c r="T489" s="16"/>
      <c r="U489" s="16"/>
    </row>
    <row r="490" spans="1:21" x14ac:dyDescent="0.25">
      <c r="A490" s="16"/>
      <c r="B490" s="16"/>
      <c r="C490" s="16"/>
      <c r="D490" s="38"/>
      <c r="E490" s="16"/>
      <c r="F490" s="16"/>
      <c r="G490" s="16"/>
      <c r="H490" s="16"/>
      <c r="I490" s="26"/>
      <c r="J490" s="27"/>
      <c r="K490" s="93"/>
      <c r="L490" s="93"/>
      <c r="M490" s="93"/>
      <c r="N490" s="11"/>
      <c r="O490" s="93"/>
      <c r="P490" s="11"/>
      <c r="Q490" s="16"/>
      <c r="R490" s="16"/>
      <c r="S490" s="114"/>
      <c r="T490" s="16"/>
      <c r="U490" s="16"/>
    </row>
    <row r="491" spans="1:21" x14ac:dyDescent="0.25">
      <c r="A491" s="16"/>
      <c r="B491" s="16"/>
      <c r="C491" s="16"/>
      <c r="D491" s="38"/>
      <c r="E491" s="16"/>
      <c r="F491" s="16"/>
      <c r="G491" s="16"/>
      <c r="H491" s="16"/>
      <c r="I491" s="26"/>
      <c r="J491" s="27"/>
      <c r="K491" s="93"/>
      <c r="L491" s="93"/>
      <c r="M491" s="93"/>
      <c r="N491" s="11"/>
      <c r="O491" s="93"/>
      <c r="P491" s="11"/>
      <c r="Q491" s="16"/>
      <c r="R491" s="16"/>
      <c r="S491" s="114"/>
      <c r="T491" s="16"/>
      <c r="U491" s="16"/>
    </row>
    <row r="492" spans="1:21" x14ac:dyDescent="0.25">
      <c r="A492" s="16"/>
      <c r="B492" s="16"/>
      <c r="C492" s="16"/>
      <c r="D492" s="38"/>
      <c r="E492" s="16"/>
      <c r="F492" s="16"/>
      <c r="G492" s="16"/>
      <c r="H492" s="16"/>
      <c r="I492" s="26"/>
      <c r="J492" s="27"/>
      <c r="K492" s="93"/>
      <c r="L492" s="93"/>
      <c r="M492" s="93"/>
      <c r="N492" s="11"/>
      <c r="O492" s="93"/>
      <c r="P492" s="11"/>
      <c r="Q492" s="16"/>
      <c r="R492" s="16"/>
      <c r="S492" s="114"/>
      <c r="T492" s="16"/>
      <c r="U492" s="16"/>
    </row>
    <row r="493" spans="1:21" x14ac:dyDescent="0.25">
      <c r="A493" s="16"/>
      <c r="B493" s="16"/>
      <c r="C493" s="16"/>
      <c r="D493" s="38"/>
      <c r="E493" s="16"/>
      <c r="F493" s="16"/>
      <c r="G493" s="16"/>
      <c r="H493" s="16"/>
      <c r="I493" s="26"/>
      <c r="J493" s="27"/>
      <c r="K493" s="93"/>
      <c r="L493" s="93"/>
      <c r="M493" s="93"/>
      <c r="N493" s="11"/>
      <c r="O493" s="93"/>
      <c r="P493" s="11"/>
      <c r="Q493" s="16"/>
      <c r="R493" s="16"/>
      <c r="S493" s="114"/>
      <c r="T493" s="16"/>
      <c r="U493" s="16"/>
    </row>
    <row r="494" spans="1:21" x14ac:dyDescent="0.25">
      <c r="A494" s="16"/>
      <c r="B494" s="16"/>
      <c r="C494" s="16"/>
      <c r="D494" s="38"/>
      <c r="E494" s="16"/>
      <c r="F494" s="16"/>
      <c r="G494" s="16"/>
      <c r="H494" s="16"/>
      <c r="I494" s="26"/>
      <c r="J494" s="27"/>
      <c r="K494" s="93"/>
      <c r="L494" s="93"/>
      <c r="M494" s="93"/>
      <c r="N494" s="11"/>
      <c r="O494" s="93"/>
      <c r="P494" s="11"/>
      <c r="Q494" s="16"/>
      <c r="R494" s="16"/>
      <c r="S494" s="114"/>
      <c r="T494" s="16"/>
      <c r="U494" s="16"/>
    </row>
    <row r="495" spans="1:21" x14ac:dyDescent="0.25">
      <c r="A495" s="16"/>
      <c r="B495" s="16"/>
      <c r="C495" s="16"/>
      <c r="D495" s="38"/>
      <c r="E495" s="16"/>
      <c r="F495" s="16"/>
      <c r="G495" s="16"/>
      <c r="H495" s="16"/>
      <c r="I495" s="26"/>
      <c r="J495" s="27"/>
      <c r="K495" s="93"/>
      <c r="L495" s="93"/>
      <c r="M495" s="93"/>
      <c r="N495" s="11"/>
      <c r="O495" s="93"/>
      <c r="P495" s="11"/>
      <c r="Q495" s="16"/>
      <c r="R495" s="16"/>
      <c r="S495" s="114"/>
      <c r="T495" s="16"/>
      <c r="U495" s="16"/>
    </row>
    <row r="496" spans="1:21" x14ac:dyDescent="0.25">
      <c r="A496" s="16"/>
      <c r="B496" s="16"/>
      <c r="C496" s="16"/>
      <c r="D496" s="38"/>
      <c r="E496" s="16"/>
      <c r="F496" s="16"/>
      <c r="G496" s="16"/>
      <c r="H496" s="16"/>
      <c r="I496" s="26"/>
      <c r="J496" s="27"/>
      <c r="K496" s="93"/>
      <c r="L496" s="93"/>
      <c r="M496" s="93"/>
      <c r="N496" s="11"/>
      <c r="O496" s="93"/>
      <c r="P496" s="11"/>
      <c r="Q496" s="16"/>
      <c r="R496" s="16"/>
      <c r="S496" s="114"/>
      <c r="T496" s="16"/>
      <c r="U496" s="16"/>
    </row>
    <row r="497" spans="1:21" x14ac:dyDescent="0.25">
      <c r="A497" s="16"/>
      <c r="B497" s="16"/>
      <c r="C497" s="16"/>
      <c r="D497" s="38"/>
      <c r="E497" s="16"/>
      <c r="F497" s="16"/>
      <c r="G497" s="16"/>
      <c r="H497" s="16"/>
      <c r="I497" s="26"/>
      <c r="J497" s="27"/>
      <c r="K497" s="93"/>
      <c r="L497" s="93"/>
      <c r="M497" s="93"/>
      <c r="N497" s="11"/>
      <c r="O497" s="93"/>
      <c r="P497" s="11"/>
      <c r="Q497" s="16"/>
      <c r="R497" s="16"/>
      <c r="S497" s="114"/>
      <c r="T497" s="16"/>
      <c r="U497" s="16"/>
    </row>
    <row r="498" spans="1:21" x14ac:dyDescent="0.25">
      <c r="A498" s="16"/>
      <c r="B498" s="16"/>
      <c r="C498" s="16"/>
      <c r="D498" s="38"/>
      <c r="E498" s="16"/>
      <c r="F498" s="16"/>
      <c r="G498" s="16"/>
      <c r="H498" s="16"/>
      <c r="I498" s="26"/>
      <c r="J498" s="27"/>
      <c r="K498" s="93"/>
      <c r="L498" s="93"/>
      <c r="M498" s="93"/>
      <c r="N498" s="11"/>
      <c r="O498" s="93"/>
      <c r="P498" s="11"/>
      <c r="Q498" s="16"/>
      <c r="R498" s="16"/>
      <c r="S498" s="114"/>
      <c r="T498" s="16"/>
      <c r="U498" s="16"/>
    </row>
    <row r="499" spans="1:21" x14ac:dyDescent="0.25">
      <c r="A499" s="16"/>
      <c r="B499" s="16"/>
      <c r="C499" s="16"/>
      <c r="D499" s="38"/>
      <c r="E499" s="16"/>
      <c r="F499" s="16"/>
      <c r="G499" s="16"/>
      <c r="H499" s="16"/>
      <c r="I499" s="26"/>
      <c r="J499" s="27"/>
      <c r="K499" s="93"/>
      <c r="L499" s="93"/>
      <c r="M499" s="93"/>
      <c r="N499" s="11"/>
      <c r="O499" s="93"/>
      <c r="P499" s="11"/>
      <c r="Q499" s="16"/>
      <c r="R499" s="16"/>
      <c r="S499" s="114"/>
      <c r="T499" s="16"/>
      <c r="U499" s="16"/>
    </row>
    <row r="500" spans="1:21" x14ac:dyDescent="0.25">
      <c r="A500" s="16"/>
      <c r="B500" s="16"/>
      <c r="C500" s="16"/>
      <c r="D500" s="38"/>
      <c r="E500" s="16"/>
      <c r="F500" s="16"/>
      <c r="G500" s="16"/>
      <c r="H500" s="16"/>
      <c r="I500" s="26"/>
      <c r="J500" s="27"/>
      <c r="K500" s="93"/>
      <c r="L500" s="93"/>
      <c r="M500" s="93"/>
      <c r="N500" s="11"/>
      <c r="O500" s="93"/>
      <c r="P500" s="11"/>
      <c r="Q500" s="16"/>
      <c r="R500" s="16"/>
      <c r="S500" s="114"/>
      <c r="T500" s="16"/>
      <c r="U500" s="16"/>
    </row>
    <row r="501" spans="1:21" x14ac:dyDescent="0.25">
      <c r="A501" s="16"/>
      <c r="B501" s="16"/>
      <c r="C501" s="16"/>
      <c r="D501" s="38"/>
      <c r="E501" s="16"/>
      <c r="F501" s="16"/>
      <c r="G501" s="16"/>
      <c r="H501" s="16"/>
      <c r="I501" s="26"/>
      <c r="J501" s="27"/>
      <c r="K501" s="93"/>
      <c r="L501" s="93"/>
      <c r="M501" s="93"/>
      <c r="N501" s="11"/>
      <c r="O501" s="93"/>
      <c r="P501" s="11"/>
      <c r="Q501" s="16"/>
      <c r="R501" s="16"/>
      <c r="S501" s="114"/>
      <c r="T501" s="16"/>
      <c r="U501" s="16"/>
    </row>
    <row r="502" spans="1:21" x14ac:dyDescent="0.25">
      <c r="A502" s="16"/>
      <c r="B502" s="16"/>
      <c r="C502" s="16"/>
      <c r="D502" s="38"/>
      <c r="E502" s="16"/>
      <c r="F502" s="16"/>
      <c r="G502" s="16"/>
      <c r="H502" s="16"/>
      <c r="I502" s="26"/>
      <c r="J502" s="27"/>
      <c r="K502" s="93"/>
      <c r="L502" s="93"/>
      <c r="M502" s="93"/>
      <c r="N502" s="11"/>
      <c r="O502" s="93"/>
      <c r="P502" s="11"/>
      <c r="Q502" s="16"/>
      <c r="R502" s="16"/>
      <c r="S502" s="114"/>
      <c r="T502" s="16"/>
      <c r="U502" s="16"/>
    </row>
    <row r="503" spans="1:21" x14ac:dyDescent="0.25">
      <c r="A503" s="16"/>
      <c r="B503" s="16"/>
      <c r="C503" s="16"/>
      <c r="D503" s="38"/>
      <c r="E503" s="16"/>
      <c r="F503" s="16"/>
      <c r="G503" s="16"/>
      <c r="H503" s="16"/>
      <c r="I503" s="26"/>
      <c r="J503" s="27"/>
      <c r="K503" s="93"/>
      <c r="L503" s="93"/>
      <c r="M503" s="93"/>
      <c r="N503" s="11"/>
      <c r="O503" s="93"/>
      <c r="P503" s="11"/>
      <c r="Q503" s="16"/>
      <c r="R503" s="16"/>
      <c r="S503" s="114"/>
      <c r="T503" s="16"/>
      <c r="U503" s="16"/>
    </row>
    <row r="504" spans="1:21" x14ac:dyDescent="0.25">
      <c r="A504" s="16"/>
      <c r="B504" s="16"/>
      <c r="C504" s="16"/>
      <c r="D504" s="38"/>
      <c r="E504" s="16"/>
      <c r="F504" s="16"/>
      <c r="G504" s="16"/>
      <c r="H504" s="16"/>
      <c r="I504" s="26"/>
      <c r="J504" s="27"/>
      <c r="K504" s="93"/>
      <c r="L504" s="93"/>
      <c r="M504" s="93"/>
      <c r="N504" s="11"/>
      <c r="O504" s="93"/>
      <c r="P504" s="11"/>
      <c r="Q504" s="16"/>
      <c r="R504" s="16"/>
      <c r="S504" s="114"/>
      <c r="T504" s="16"/>
      <c r="U504" s="16"/>
    </row>
    <row r="505" spans="1:21" x14ac:dyDescent="0.25">
      <c r="A505" s="16"/>
      <c r="B505" s="16"/>
      <c r="C505" s="16"/>
      <c r="D505" s="38"/>
      <c r="E505" s="16"/>
      <c r="F505" s="16"/>
      <c r="G505" s="16"/>
      <c r="H505" s="16"/>
      <c r="I505" s="26"/>
      <c r="J505" s="27"/>
      <c r="K505" s="93"/>
      <c r="L505" s="93"/>
      <c r="M505" s="93"/>
      <c r="N505" s="11"/>
      <c r="O505" s="93"/>
      <c r="P505" s="11"/>
      <c r="Q505" s="16"/>
      <c r="R505" s="16"/>
      <c r="S505" s="114"/>
      <c r="T505" s="16"/>
      <c r="U505" s="16"/>
    </row>
    <row r="506" spans="1:21" x14ac:dyDescent="0.25">
      <c r="A506" s="16"/>
      <c r="B506" s="16"/>
      <c r="C506" s="16"/>
      <c r="D506" s="38"/>
      <c r="E506" s="16"/>
      <c r="F506" s="16"/>
      <c r="G506" s="16"/>
      <c r="H506" s="16"/>
      <c r="I506" s="26"/>
      <c r="J506" s="27"/>
      <c r="K506" s="93"/>
      <c r="L506" s="93"/>
      <c r="M506" s="93"/>
      <c r="N506" s="11"/>
      <c r="O506" s="93"/>
      <c r="P506" s="11"/>
      <c r="Q506" s="16"/>
      <c r="R506" s="16"/>
      <c r="S506" s="114"/>
      <c r="T506" s="16"/>
      <c r="U506" s="16"/>
    </row>
    <row r="507" spans="1:21" x14ac:dyDescent="0.25">
      <c r="A507" s="16"/>
      <c r="B507" s="16"/>
      <c r="C507" s="16"/>
      <c r="D507" s="38"/>
      <c r="E507" s="16"/>
      <c r="F507" s="16"/>
      <c r="G507" s="16"/>
      <c r="H507" s="16"/>
      <c r="I507" s="26"/>
      <c r="J507" s="27"/>
      <c r="K507" s="93"/>
      <c r="L507" s="93"/>
      <c r="M507" s="93"/>
      <c r="N507" s="11"/>
      <c r="O507" s="93"/>
      <c r="P507" s="11"/>
      <c r="Q507" s="16"/>
      <c r="R507" s="16"/>
      <c r="S507" s="114"/>
      <c r="T507" s="16"/>
      <c r="U507" s="16"/>
    </row>
    <row r="508" spans="1:21" x14ac:dyDescent="0.25">
      <c r="A508" s="16"/>
      <c r="B508" s="16"/>
      <c r="C508" s="16"/>
      <c r="D508" s="38"/>
      <c r="E508" s="16"/>
      <c r="F508" s="16"/>
      <c r="G508" s="16"/>
      <c r="H508" s="16"/>
      <c r="I508" s="26"/>
      <c r="J508" s="27"/>
      <c r="K508" s="93"/>
      <c r="L508" s="93"/>
      <c r="M508" s="93"/>
      <c r="N508" s="11"/>
      <c r="O508" s="93"/>
      <c r="P508" s="11"/>
      <c r="Q508" s="16"/>
      <c r="R508" s="16"/>
      <c r="S508" s="114"/>
      <c r="T508" s="16"/>
      <c r="U508" s="16"/>
    </row>
    <row r="509" spans="1:21" x14ac:dyDescent="0.25">
      <c r="A509" s="16"/>
      <c r="B509" s="16"/>
      <c r="C509" s="16"/>
      <c r="D509" s="38"/>
      <c r="E509" s="16"/>
      <c r="F509" s="16"/>
      <c r="G509" s="16"/>
      <c r="H509" s="16"/>
      <c r="I509" s="26"/>
      <c r="J509" s="27"/>
      <c r="K509" s="93"/>
      <c r="L509" s="93"/>
      <c r="M509" s="93"/>
      <c r="N509" s="11"/>
      <c r="O509" s="93"/>
      <c r="P509" s="11"/>
      <c r="Q509" s="16"/>
      <c r="R509" s="16"/>
      <c r="S509" s="114"/>
      <c r="T509" s="16"/>
      <c r="U509" s="16"/>
    </row>
    <row r="510" spans="1:21" x14ac:dyDescent="0.25">
      <c r="A510" s="16"/>
      <c r="B510" s="16"/>
      <c r="C510" s="16"/>
      <c r="D510" s="38"/>
      <c r="E510" s="16"/>
      <c r="F510" s="16"/>
      <c r="G510" s="16"/>
      <c r="H510" s="16"/>
      <c r="I510" s="26"/>
      <c r="J510" s="27"/>
      <c r="K510" s="93"/>
      <c r="L510" s="93"/>
      <c r="M510" s="93"/>
      <c r="N510" s="11"/>
      <c r="O510" s="93"/>
      <c r="P510" s="11"/>
      <c r="Q510" s="16"/>
      <c r="R510" s="16"/>
      <c r="S510" s="114"/>
      <c r="T510" s="16"/>
      <c r="U510" s="16"/>
    </row>
    <row r="511" spans="1:21" x14ac:dyDescent="0.25">
      <c r="A511" s="16"/>
      <c r="B511" s="16"/>
      <c r="C511" s="16"/>
      <c r="D511" s="38"/>
      <c r="E511" s="16"/>
      <c r="F511" s="16"/>
      <c r="G511" s="16"/>
      <c r="H511" s="16"/>
      <c r="I511" s="26"/>
      <c r="J511" s="27"/>
      <c r="K511" s="93"/>
      <c r="L511" s="93"/>
      <c r="M511" s="93"/>
      <c r="N511" s="11"/>
      <c r="O511" s="93"/>
      <c r="P511" s="11"/>
      <c r="Q511" s="16"/>
      <c r="R511" s="16"/>
      <c r="S511" s="114"/>
      <c r="T511" s="16"/>
      <c r="U511" s="16"/>
    </row>
    <row r="512" spans="1:21" x14ac:dyDescent="0.25">
      <c r="A512" s="16"/>
      <c r="B512" s="16"/>
      <c r="C512" s="16"/>
      <c r="D512" s="38"/>
      <c r="E512" s="16"/>
      <c r="F512" s="16"/>
      <c r="G512" s="16"/>
      <c r="H512" s="16"/>
      <c r="I512" s="26"/>
      <c r="J512" s="27"/>
      <c r="K512" s="93"/>
      <c r="L512" s="93"/>
      <c r="M512" s="93"/>
      <c r="N512" s="11"/>
      <c r="O512" s="93"/>
      <c r="P512" s="11"/>
      <c r="Q512" s="16"/>
      <c r="R512" s="16"/>
      <c r="S512" s="114"/>
      <c r="T512" s="16"/>
      <c r="U512" s="16"/>
    </row>
    <row r="513" spans="1:21" x14ac:dyDescent="0.25">
      <c r="A513" s="16"/>
      <c r="B513" s="16"/>
      <c r="C513" s="16"/>
      <c r="D513" s="38"/>
      <c r="E513" s="16"/>
      <c r="F513" s="16"/>
      <c r="G513" s="16"/>
      <c r="H513" s="16"/>
      <c r="I513" s="26"/>
      <c r="J513" s="27"/>
      <c r="K513" s="93"/>
      <c r="L513" s="93"/>
      <c r="M513" s="93"/>
      <c r="N513" s="11"/>
      <c r="O513" s="93"/>
      <c r="P513" s="11"/>
      <c r="Q513" s="16"/>
      <c r="R513" s="16"/>
      <c r="S513" s="114"/>
      <c r="T513" s="16"/>
      <c r="U513" s="16"/>
    </row>
    <row r="514" spans="1:21" x14ac:dyDescent="0.25">
      <c r="A514" s="16"/>
      <c r="B514" s="16"/>
      <c r="C514" s="16"/>
      <c r="D514" s="38"/>
      <c r="E514" s="16"/>
      <c r="F514" s="16"/>
      <c r="G514" s="16"/>
      <c r="H514" s="16"/>
      <c r="I514" s="26"/>
      <c r="J514" s="27"/>
      <c r="K514" s="93"/>
      <c r="L514" s="93"/>
      <c r="M514" s="93"/>
      <c r="N514" s="11"/>
      <c r="O514" s="93"/>
      <c r="P514" s="11"/>
      <c r="Q514" s="16"/>
      <c r="R514" s="16"/>
      <c r="S514" s="114"/>
      <c r="T514" s="16"/>
      <c r="U514" s="16"/>
    </row>
    <row r="515" spans="1:21" x14ac:dyDescent="0.25">
      <c r="A515" s="16"/>
      <c r="B515" s="16"/>
      <c r="C515" s="16"/>
      <c r="D515" s="38"/>
      <c r="E515" s="16"/>
      <c r="F515" s="16"/>
      <c r="G515" s="16"/>
      <c r="H515" s="16"/>
      <c r="I515" s="26"/>
      <c r="J515" s="27"/>
      <c r="K515" s="93"/>
      <c r="L515" s="93"/>
      <c r="M515" s="93"/>
      <c r="N515" s="11"/>
      <c r="O515" s="93"/>
      <c r="P515" s="11"/>
      <c r="Q515" s="16"/>
      <c r="R515" s="16"/>
      <c r="S515" s="114"/>
      <c r="T515" s="16"/>
      <c r="U515" s="16"/>
    </row>
    <row r="516" spans="1:21" x14ac:dyDescent="0.25">
      <c r="A516" s="16"/>
      <c r="B516" s="16"/>
      <c r="C516" s="16"/>
      <c r="D516" s="38"/>
      <c r="E516" s="16"/>
      <c r="F516" s="16"/>
      <c r="G516" s="16"/>
      <c r="H516" s="16"/>
      <c r="I516" s="26"/>
      <c r="J516" s="27"/>
      <c r="K516" s="93"/>
      <c r="L516" s="93"/>
      <c r="M516" s="93"/>
      <c r="N516" s="11"/>
      <c r="O516" s="93"/>
      <c r="P516" s="11"/>
      <c r="Q516" s="16"/>
      <c r="R516" s="16"/>
      <c r="S516" s="114"/>
      <c r="T516" s="16"/>
      <c r="U516" s="16"/>
    </row>
    <row r="517" spans="1:21" x14ac:dyDescent="0.25">
      <c r="A517" s="16"/>
      <c r="B517" s="16"/>
      <c r="C517" s="16"/>
      <c r="D517" s="38"/>
      <c r="E517" s="16"/>
      <c r="F517" s="16"/>
      <c r="G517" s="16"/>
      <c r="H517" s="16"/>
      <c r="I517" s="26"/>
      <c r="J517" s="27"/>
      <c r="K517" s="93"/>
      <c r="L517" s="93"/>
      <c r="M517" s="93"/>
      <c r="N517" s="11"/>
      <c r="O517" s="93"/>
      <c r="P517" s="11"/>
      <c r="Q517" s="16"/>
      <c r="R517" s="16"/>
      <c r="S517" s="114"/>
      <c r="T517" s="16"/>
      <c r="U517" s="16"/>
    </row>
    <row r="518" spans="1:21" x14ac:dyDescent="0.25">
      <c r="A518" s="16"/>
      <c r="B518" s="16"/>
      <c r="C518" s="16"/>
      <c r="D518" s="38"/>
      <c r="E518" s="16"/>
      <c r="F518" s="16"/>
      <c r="G518" s="16"/>
      <c r="H518" s="16"/>
      <c r="I518" s="26"/>
      <c r="J518" s="27"/>
      <c r="K518" s="93"/>
      <c r="L518" s="93"/>
      <c r="M518" s="93"/>
      <c r="N518" s="11"/>
      <c r="O518" s="93"/>
      <c r="P518" s="11"/>
      <c r="Q518" s="16"/>
      <c r="R518" s="16"/>
      <c r="S518" s="114"/>
      <c r="T518" s="16"/>
      <c r="U518" s="16"/>
    </row>
    <row r="519" spans="1:21" x14ac:dyDescent="0.25">
      <c r="A519" s="16"/>
      <c r="B519" s="16"/>
      <c r="C519" s="16"/>
      <c r="D519" s="38"/>
      <c r="E519" s="16"/>
      <c r="F519" s="16"/>
      <c r="G519" s="16"/>
      <c r="H519" s="16"/>
      <c r="I519" s="26"/>
      <c r="J519" s="27"/>
      <c r="K519" s="93"/>
      <c r="L519" s="93"/>
      <c r="M519" s="93"/>
      <c r="N519" s="11"/>
      <c r="O519" s="93"/>
      <c r="P519" s="11"/>
      <c r="Q519" s="16"/>
      <c r="R519" s="16"/>
      <c r="S519" s="114"/>
      <c r="T519" s="16"/>
      <c r="U519" s="16"/>
    </row>
    <row r="520" spans="1:21" x14ac:dyDescent="0.25">
      <c r="A520" s="16"/>
      <c r="B520" s="16"/>
      <c r="C520" s="16"/>
      <c r="D520" s="38"/>
      <c r="E520" s="16"/>
      <c r="F520" s="16"/>
      <c r="G520" s="16"/>
      <c r="H520" s="16"/>
      <c r="I520" s="26"/>
      <c r="J520" s="27"/>
      <c r="K520" s="93"/>
      <c r="L520" s="93"/>
      <c r="M520" s="93"/>
      <c r="N520" s="11"/>
      <c r="O520" s="93"/>
      <c r="P520" s="11"/>
      <c r="Q520" s="16"/>
      <c r="R520" s="16"/>
      <c r="S520" s="114"/>
      <c r="T520" s="16"/>
      <c r="U520" s="16"/>
    </row>
    <row r="521" spans="1:21" x14ac:dyDescent="0.25">
      <c r="A521" s="16"/>
      <c r="B521" s="16"/>
      <c r="C521" s="16"/>
      <c r="D521" s="38"/>
      <c r="E521" s="16"/>
      <c r="F521" s="16"/>
      <c r="G521" s="16"/>
      <c r="H521" s="16"/>
      <c r="I521" s="26"/>
      <c r="J521" s="27"/>
      <c r="K521" s="93"/>
      <c r="L521" s="93"/>
      <c r="M521" s="93"/>
      <c r="N521" s="11"/>
      <c r="O521" s="93"/>
      <c r="P521" s="11"/>
      <c r="Q521" s="16"/>
      <c r="R521" s="16"/>
      <c r="S521" s="114"/>
      <c r="T521" s="16"/>
      <c r="U521" s="16"/>
    </row>
    <row r="522" spans="1:21" x14ac:dyDescent="0.25">
      <c r="A522" s="16"/>
      <c r="B522" s="16"/>
      <c r="C522" s="16"/>
      <c r="D522" s="38"/>
      <c r="E522" s="16"/>
      <c r="F522" s="16"/>
      <c r="G522" s="16"/>
      <c r="H522" s="16"/>
      <c r="I522" s="26"/>
      <c r="J522" s="27"/>
      <c r="K522" s="93"/>
      <c r="L522" s="93"/>
      <c r="M522" s="93"/>
      <c r="N522" s="11"/>
      <c r="O522" s="93"/>
      <c r="P522" s="11"/>
      <c r="Q522" s="16"/>
      <c r="R522" s="16"/>
      <c r="S522" s="114"/>
      <c r="T522" s="16"/>
      <c r="U522" s="16"/>
    </row>
    <row r="523" spans="1:21" x14ac:dyDescent="0.25">
      <c r="A523" s="16"/>
      <c r="B523" s="16"/>
      <c r="C523" s="16"/>
      <c r="D523" s="38"/>
      <c r="E523" s="16"/>
      <c r="F523" s="16"/>
      <c r="G523" s="16"/>
      <c r="H523" s="16"/>
      <c r="I523" s="26"/>
      <c r="J523" s="27"/>
      <c r="K523" s="93"/>
      <c r="L523" s="93"/>
      <c r="M523" s="93"/>
      <c r="N523" s="11"/>
      <c r="O523" s="93"/>
      <c r="P523" s="11"/>
      <c r="Q523" s="16"/>
      <c r="R523" s="16"/>
      <c r="S523" s="114"/>
      <c r="T523" s="16"/>
      <c r="U523" s="16"/>
    </row>
    <row r="524" spans="1:21" x14ac:dyDescent="0.25">
      <c r="A524" s="16"/>
      <c r="B524" s="16"/>
      <c r="C524" s="16"/>
      <c r="D524" s="38"/>
      <c r="E524" s="16"/>
      <c r="F524" s="16"/>
      <c r="G524" s="16"/>
      <c r="H524" s="16"/>
      <c r="I524" s="26"/>
      <c r="J524" s="27"/>
      <c r="K524" s="93"/>
      <c r="L524" s="93"/>
      <c r="M524" s="93"/>
      <c r="N524" s="11"/>
      <c r="O524" s="93"/>
      <c r="P524" s="11"/>
      <c r="Q524" s="16"/>
      <c r="R524" s="16"/>
      <c r="S524" s="114"/>
      <c r="T524" s="16"/>
      <c r="U524" s="16"/>
    </row>
    <row r="525" spans="1:21" x14ac:dyDescent="0.25">
      <c r="A525" s="16"/>
      <c r="B525" s="16"/>
      <c r="C525" s="16"/>
      <c r="D525" s="38"/>
      <c r="E525" s="16"/>
      <c r="F525" s="16"/>
      <c r="G525" s="16"/>
      <c r="H525" s="16"/>
      <c r="I525" s="26"/>
      <c r="J525" s="27"/>
      <c r="K525" s="93"/>
      <c r="L525" s="93"/>
      <c r="M525" s="93"/>
      <c r="N525" s="11"/>
      <c r="O525" s="93"/>
      <c r="P525" s="11"/>
      <c r="Q525" s="16"/>
      <c r="R525" s="16"/>
      <c r="S525" s="114"/>
      <c r="T525" s="16"/>
      <c r="U525" s="16"/>
    </row>
    <row r="526" spans="1:21" x14ac:dyDescent="0.25">
      <c r="A526" s="16"/>
      <c r="B526" s="16"/>
      <c r="C526" s="16"/>
      <c r="D526" s="38"/>
      <c r="E526" s="16"/>
      <c r="F526" s="16"/>
      <c r="G526" s="16"/>
      <c r="H526" s="16"/>
      <c r="I526" s="26"/>
      <c r="J526" s="27"/>
      <c r="K526" s="93"/>
      <c r="L526" s="93"/>
      <c r="M526" s="93"/>
      <c r="N526" s="11"/>
      <c r="O526" s="93"/>
      <c r="P526" s="11"/>
      <c r="Q526" s="16"/>
      <c r="R526" s="16"/>
      <c r="S526" s="114"/>
      <c r="T526" s="16"/>
      <c r="U526" s="16"/>
    </row>
    <row r="527" spans="1:21" x14ac:dyDescent="0.25">
      <c r="A527" s="16"/>
      <c r="B527" s="16"/>
      <c r="C527" s="16"/>
      <c r="D527" s="38"/>
      <c r="E527" s="16"/>
      <c r="F527" s="16"/>
      <c r="G527" s="16"/>
      <c r="H527" s="16"/>
      <c r="I527" s="26"/>
      <c r="J527" s="27"/>
      <c r="K527" s="93"/>
      <c r="L527" s="93"/>
      <c r="M527" s="93"/>
      <c r="N527" s="11"/>
      <c r="O527" s="93"/>
      <c r="P527" s="11"/>
      <c r="Q527" s="16"/>
      <c r="R527" s="16"/>
      <c r="S527" s="114"/>
      <c r="T527" s="16"/>
      <c r="U527" s="16"/>
    </row>
    <row r="528" spans="1:21" x14ac:dyDescent="0.25">
      <c r="A528" s="16"/>
      <c r="B528" s="16"/>
      <c r="C528" s="16"/>
      <c r="D528" s="38"/>
      <c r="E528" s="16"/>
      <c r="F528" s="16"/>
      <c r="G528" s="16"/>
      <c r="H528" s="16"/>
      <c r="I528" s="26"/>
      <c r="J528" s="27"/>
      <c r="K528" s="93"/>
      <c r="L528" s="93"/>
      <c r="M528" s="93"/>
      <c r="N528" s="11"/>
      <c r="O528" s="93"/>
      <c r="P528" s="11"/>
      <c r="Q528" s="16"/>
      <c r="R528" s="16"/>
      <c r="S528" s="114"/>
      <c r="T528" s="16"/>
      <c r="U528" s="16"/>
    </row>
    <row r="529" spans="1:21" x14ac:dyDescent="0.25">
      <c r="A529" s="16"/>
      <c r="B529" s="16"/>
      <c r="C529" s="16"/>
      <c r="D529" s="38"/>
      <c r="E529" s="16"/>
      <c r="F529" s="16"/>
      <c r="G529" s="16"/>
      <c r="H529" s="16"/>
      <c r="I529" s="26"/>
      <c r="J529" s="27"/>
      <c r="K529" s="93"/>
      <c r="L529" s="93"/>
      <c r="M529" s="93"/>
      <c r="N529" s="11"/>
      <c r="O529" s="93"/>
      <c r="P529" s="11"/>
      <c r="Q529" s="16"/>
      <c r="R529" s="16"/>
      <c r="S529" s="114"/>
      <c r="T529" s="16"/>
      <c r="U529" s="16"/>
    </row>
    <row r="530" spans="1:21" x14ac:dyDescent="0.25">
      <c r="A530" s="16"/>
      <c r="B530" s="16"/>
      <c r="C530" s="16"/>
      <c r="D530" s="38"/>
      <c r="E530" s="16"/>
      <c r="F530" s="16"/>
      <c r="G530" s="16"/>
      <c r="H530" s="16"/>
      <c r="I530" s="26"/>
      <c r="J530" s="27"/>
      <c r="K530" s="93"/>
      <c r="L530" s="93"/>
      <c r="M530" s="93"/>
      <c r="N530" s="11"/>
      <c r="O530" s="93"/>
      <c r="P530" s="11"/>
      <c r="Q530" s="16"/>
      <c r="R530" s="16"/>
      <c r="S530" s="114"/>
      <c r="T530" s="16"/>
      <c r="U530" s="16"/>
    </row>
    <row r="531" spans="1:21" x14ac:dyDescent="0.25">
      <c r="A531" s="16"/>
      <c r="B531" s="16"/>
      <c r="C531" s="16"/>
      <c r="D531" s="38"/>
      <c r="E531" s="16"/>
      <c r="F531" s="16"/>
      <c r="G531" s="16"/>
      <c r="H531" s="16"/>
      <c r="I531" s="26"/>
      <c r="J531" s="27"/>
      <c r="K531" s="93"/>
      <c r="L531" s="93"/>
      <c r="M531" s="93"/>
      <c r="N531" s="11"/>
      <c r="O531" s="93"/>
      <c r="P531" s="11"/>
      <c r="Q531" s="16"/>
      <c r="R531" s="16"/>
      <c r="S531" s="114"/>
      <c r="T531" s="16"/>
      <c r="U531" s="16"/>
    </row>
    <row r="532" spans="1:21" x14ac:dyDescent="0.25">
      <c r="A532" s="16"/>
      <c r="B532" s="16"/>
      <c r="C532" s="16"/>
      <c r="D532" s="38"/>
      <c r="E532" s="16"/>
      <c r="F532" s="16"/>
      <c r="G532" s="16"/>
      <c r="H532" s="16"/>
      <c r="I532" s="26"/>
      <c r="J532" s="27"/>
      <c r="K532" s="93"/>
      <c r="L532" s="93"/>
      <c r="M532" s="93"/>
      <c r="N532" s="11"/>
      <c r="O532" s="93"/>
      <c r="P532" s="11"/>
      <c r="Q532" s="16"/>
      <c r="R532" s="16"/>
      <c r="S532" s="114"/>
      <c r="T532" s="16"/>
      <c r="U532" s="16"/>
    </row>
    <row r="533" spans="1:21" x14ac:dyDescent="0.25">
      <c r="A533" s="16"/>
      <c r="B533" s="16"/>
      <c r="C533" s="16"/>
      <c r="D533" s="38"/>
      <c r="E533" s="16"/>
      <c r="F533" s="16"/>
      <c r="G533" s="16"/>
      <c r="H533" s="16"/>
      <c r="I533" s="26"/>
      <c r="J533" s="27"/>
      <c r="K533" s="93"/>
      <c r="L533" s="93"/>
      <c r="M533" s="93"/>
      <c r="N533" s="11"/>
      <c r="O533" s="93"/>
      <c r="P533" s="11"/>
      <c r="Q533" s="16"/>
      <c r="R533" s="16"/>
      <c r="S533" s="114"/>
      <c r="T533" s="16"/>
      <c r="U533" s="16"/>
    </row>
    <row r="534" spans="1:21" x14ac:dyDescent="0.25">
      <c r="A534" s="16"/>
      <c r="B534" s="16"/>
      <c r="C534" s="16"/>
      <c r="D534" s="38"/>
      <c r="E534" s="16"/>
      <c r="F534" s="16"/>
      <c r="G534" s="16"/>
      <c r="H534" s="16"/>
      <c r="I534" s="26"/>
      <c r="J534" s="27"/>
      <c r="K534" s="93"/>
      <c r="L534" s="93"/>
      <c r="M534" s="93"/>
      <c r="N534" s="11"/>
      <c r="O534" s="93"/>
      <c r="P534" s="11"/>
      <c r="Q534" s="16"/>
      <c r="R534" s="16"/>
      <c r="S534" s="114"/>
      <c r="T534" s="16"/>
      <c r="U534" s="16"/>
    </row>
    <row r="535" spans="1:21" x14ac:dyDescent="0.25">
      <c r="A535" s="16"/>
      <c r="B535" s="16"/>
      <c r="C535" s="16"/>
      <c r="D535" s="38"/>
      <c r="E535" s="16"/>
      <c r="F535" s="16"/>
      <c r="G535" s="16"/>
      <c r="H535" s="16"/>
      <c r="I535" s="26"/>
      <c r="J535" s="27"/>
      <c r="K535" s="93"/>
      <c r="L535" s="93"/>
      <c r="M535" s="93"/>
      <c r="N535" s="11"/>
      <c r="O535" s="93"/>
      <c r="P535" s="11"/>
      <c r="Q535" s="16"/>
      <c r="R535" s="16"/>
      <c r="S535" s="114"/>
      <c r="T535" s="16"/>
      <c r="U535" s="16"/>
    </row>
    <row r="536" spans="1:21" x14ac:dyDescent="0.25">
      <c r="A536" s="16"/>
      <c r="B536" s="16"/>
      <c r="C536" s="16"/>
      <c r="D536" s="38"/>
      <c r="E536" s="16"/>
      <c r="F536" s="16"/>
      <c r="G536" s="16"/>
      <c r="H536" s="16"/>
      <c r="I536" s="26"/>
      <c r="J536" s="27"/>
      <c r="K536" s="93"/>
      <c r="L536" s="93"/>
      <c r="M536" s="93"/>
      <c r="N536" s="11"/>
      <c r="O536" s="93"/>
      <c r="P536" s="11"/>
      <c r="Q536" s="16"/>
      <c r="R536" s="16"/>
      <c r="S536" s="114"/>
      <c r="T536" s="16"/>
      <c r="U536" s="16"/>
    </row>
    <row r="537" spans="1:21" x14ac:dyDescent="0.25">
      <c r="A537" s="16"/>
      <c r="B537" s="16"/>
      <c r="C537" s="16"/>
      <c r="D537" s="38"/>
      <c r="E537" s="16"/>
      <c r="F537" s="16"/>
      <c r="G537" s="16"/>
      <c r="H537" s="16"/>
      <c r="I537" s="26"/>
      <c r="J537" s="27"/>
      <c r="K537" s="93"/>
      <c r="L537" s="93"/>
      <c r="M537" s="93"/>
      <c r="N537" s="11"/>
      <c r="O537" s="93"/>
      <c r="P537" s="11"/>
      <c r="Q537" s="16"/>
      <c r="R537" s="16"/>
      <c r="S537" s="114"/>
      <c r="T537" s="16"/>
      <c r="U537" s="16"/>
    </row>
    <row r="538" spans="1:21" x14ac:dyDescent="0.25">
      <c r="A538" s="16"/>
      <c r="B538" s="16"/>
      <c r="C538" s="16"/>
      <c r="D538" s="38"/>
      <c r="E538" s="16"/>
      <c r="F538" s="16"/>
      <c r="G538" s="16"/>
      <c r="H538" s="16"/>
      <c r="I538" s="26"/>
      <c r="J538" s="27"/>
      <c r="K538" s="93"/>
      <c r="L538" s="93"/>
      <c r="M538" s="93"/>
      <c r="N538" s="11"/>
      <c r="O538" s="93"/>
      <c r="P538" s="11"/>
      <c r="Q538" s="16"/>
      <c r="R538" s="16"/>
      <c r="S538" s="114"/>
      <c r="T538" s="16"/>
      <c r="U538" s="16"/>
    </row>
    <row r="539" spans="1:21" x14ac:dyDescent="0.25">
      <c r="A539" s="16"/>
      <c r="B539" s="16"/>
      <c r="C539" s="16"/>
      <c r="D539" s="38"/>
      <c r="E539" s="16"/>
      <c r="F539" s="16"/>
      <c r="G539" s="16"/>
      <c r="H539" s="16"/>
      <c r="I539" s="26"/>
      <c r="J539" s="27"/>
      <c r="K539" s="93"/>
      <c r="L539" s="93"/>
      <c r="M539" s="93"/>
      <c r="N539" s="11"/>
      <c r="O539" s="93"/>
      <c r="P539" s="11"/>
      <c r="Q539" s="16"/>
      <c r="R539" s="16"/>
      <c r="S539" s="114"/>
      <c r="T539" s="16"/>
      <c r="U539" s="16"/>
    </row>
    <row r="540" spans="1:21" x14ac:dyDescent="0.25">
      <c r="A540" s="16"/>
      <c r="B540" s="16"/>
      <c r="C540" s="16"/>
      <c r="D540" s="38"/>
      <c r="E540" s="16"/>
      <c r="F540" s="16"/>
      <c r="G540" s="16"/>
      <c r="H540" s="16"/>
      <c r="I540" s="26"/>
      <c r="J540" s="27"/>
      <c r="K540" s="93"/>
      <c r="L540" s="93"/>
      <c r="M540" s="93"/>
      <c r="N540" s="11"/>
      <c r="O540" s="93"/>
      <c r="P540" s="11"/>
      <c r="Q540" s="16"/>
      <c r="R540" s="16"/>
      <c r="S540" s="114"/>
      <c r="T540" s="16"/>
      <c r="U540" s="16"/>
    </row>
    <row r="541" spans="1:21" x14ac:dyDescent="0.25">
      <c r="A541" s="16"/>
      <c r="B541" s="16"/>
      <c r="C541" s="16"/>
      <c r="D541" s="38"/>
      <c r="E541" s="16"/>
      <c r="F541" s="16"/>
      <c r="G541" s="16"/>
      <c r="H541" s="16"/>
      <c r="I541" s="26"/>
      <c r="J541" s="27"/>
      <c r="K541" s="93"/>
      <c r="L541" s="93"/>
      <c r="M541" s="93"/>
      <c r="N541" s="11"/>
      <c r="O541" s="93"/>
      <c r="P541" s="11"/>
      <c r="Q541" s="16"/>
      <c r="R541" s="16"/>
      <c r="S541" s="114"/>
      <c r="T541" s="16"/>
      <c r="U541" s="16"/>
    </row>
    <row r="542" spans="1:21" x14ac:dyDescent="0.25">
      <c r="A542" s="16"/>
      <c r="B542" s="16"/>
      <c r="C542" s="16"/>
      <c r="D542" s="38"/>
      <c r="E542" s="16"/>
      <c r="F542" s="16"/>
      <c r="G542" s="16"/>
      <c r="H542" s="16"/>
      <c r="I542" s="26"/>
      <c r="J542" s="27"/>
      <c r="K542" s="93"/>
      <c r="L542" s="93"/>
      <c r="M542" s="93"/>
      <c r="N542" s="11"/>
      <c r="O542" s="93"/>
      <c r="P542" s="11"/>
      <c r="Q542" s="16"/>
      <c r="R542" s="16"/>
      <c r="S542" s="114"/>
      <c r="T542" s="16"/>
      <c r="U542" s="16"/>
    </row>
    <row r="543" spans="1:21" x14ac:dyDescent="0.25">
      <c r="A543" s="16"/>
      <c r="B543" s="16"/>
      <c r="C543" s="16"/>
      <c r="D543" s="38"/>
      <c r="E543" s="16"/>
      <c r="F543" s="16"/>
      <c r="G543" s="16"/>
      <c r="H543" s="16"/>
      <c r="I543" s="26"/>
      <c r="J543" s="27"/>
      <c r="K543" s="93"/>
      <c r="L543" s="93"/>
      <c r="M543" s="93"/>
      <c r="N543" s="11"/>
      <c r="O543" s="93"/>
      <c r="P543" s="11"/>
      <c r="Q543" s="16"/>
      <c r="R543" s="16"/>
      <c r="S543" s="114"/>
      <c r="T543" s="16"/>
      <c r="U543" s="16"/>
    </row>
    <row r="544" spans="1:21" x14ac:dyDescent="0.25">
      <c r="A544" s="16"/>
      <c r="B544" s="16"/>
      <c r="C544" s="16"/>
      <c r="D544" s="38"/>
      <c r="E544" s="16"/>
      <c r="F544" s="16"/>
      <c r="G544" s="16"/>
      <c r="H544" s="16"/>
      <c r="I544" s="26"/>
      <c r="J544" s="27"/>
      <c r="K544" s="93"/>
      <c r="L544" s="93"/>
      <c r="M544" s="93"/>
      <c r="N544" s="11"/>
      <c r="O544" s="93"/>
      <c r="P544" s="11"/>
      <c r="Q544" s="16"/>
      <c r="R544" s="16"/>
      <c r="S544" s="114"/>
      <c r="T544" s="16"/>
      <c r="U544" s="16"/>
    </row>
    <row r="545" spans="1:21" x14ac:dyDescent="0.25">
      <c r="A545" s="16"/>
      <c r="B545" s="16"/>
      <c r="C545" s="16"/>
      <c r="D545" s="38"/>
      <c r="E545" s="16"/>
      <c r="F545" s="16"/>
      <c r="G545" s="16"/>
      <c r="H545" s="16"/>
      <c r="I545" s="26"/>
      <c r="J545" s="27"/>
      <c r="K545" s="93"/>
      <c r="L545" s="93"/>
      <c r="M545" s="93"/>
      <c r="N545" s="11"/>
      <c r="O545" s="93"/>
      <c r="P545" s="11"/>
      <c r="Q545" s="16"/>
      <c r="R545" s="16"/>
      <c r="S545" s="114"/>
      <c r="T545" s="16"/>
      <c r="U545" s="16"/>
    </row>
    <row r="546" spans="1:21" x14ac:dyDescent="0.25">
      <c r="A546" s="16"/>
      <c r="B546" s="16"/>
      <c r="C546" s="16"/>
      <c r="D546" s="38"/>
      <c r="E546" s="16"/>
      <c r="F546" s="16"/>
      <c r="G546" s="16"/>
      <c r="H546" s="16"/>
      <c r="I546" s="26"/>
      <c r="J546" s="27"/>
      <c r="K546" s="93"/>
      <c r="L546" s="93"/>
      <c r="M546" s="93"/>
      <c r="N546" s="11"/>
      <c r="O546" s="93"/>
      <c r="P546" s="11"/>
      <c r="Q546" s="16"/>
      <c r="R546" s="16"/>
      <c r="S546" s="114"/>
      <c r="T546" s="16"/>
      <c r="U546" s="16"/>
    </row>
    <row r="547" spans="1:21" x14ac:dyDescent="0.25">
      <c r="A547" s="16"/>
      <c r="B547" s="16"/>
      <c r="C547" s="16"/>
      <c r="D547" s="38"/>
      <c r="E547" s="16"/>
      <c r="F547" s="16"/>
      <c r="G547" s="16"/>
      <c r="H547" s="16"/>
      <c r="I547" s="26"/>
      <c r="J547" s="27"/>
      <c r="K547" s="93"/>
      <c r="L547" s="93"/>
      <c r="M547" s="93"/>
      <c r="N547" s="11"/>
      <c r="O547" s="93"/>
      <c r="P547" s="11"/>
      <c r="Q547" s="16"/>
      <c r="R547" s="16"/>
      <c r="S547" s="114"/>
      <c r="T547" s="16"/>
      <c r="U547" s="16"/>
    </row>
    <row r="548" spans="1:21" x14ac:dyDescent="0.25">
      <c r="A548" s="16"/>
      <c r="B548" s="16"/>
      <c r="C548" s="16"/>
      <c r="D548" s="38"/>
      <c r="E548" s="16"/>
      <c r="F548" s="16"/>
      <c r="G548" s="16"/>
      <c r="H548" s="16"/>
      <c r="I548" s="26"/>
      <c r="J548" s="27"/>
      <c r="K548" s="93"/>
      <c r="L548" s="93"/>
      <c r="M548" s="93"/>
      <c r="N548" s="11"/>
      <c r="O548" s="93"/>
      <c r="P548" s="11"/>
      <c r="Q548" s="16"/>
      <c r="R548" s="16"/>
      <c r="S548" s="114"/>
      <c r="T548" s="16"/>
      <c r="U548" s="16"/>
    </row>
    <row r="549" spans="1:21" x14ac:dyDescent="0.25">
      <c r="A549" s="16"/>
      <c r="B549" s="16"/>
      <c r="C549" s="16"/>
      <c r="D549" s="38"/>
      <c r="E549" s="16"/>
      <c r="F549" s="16"/>
      <c r="G549" s="16"/>
      <c r="H549" s="16"/>
      <c r="I549" s="26"/>
      <c r="J549" s="27"/>
      <c r="K549" s="93"/>
      <c r="L549" s="93"/>
      <c r="M549" s="93"/>
      <c r="N549" s="11"/>
      <c r="O549" s="93"/>
      <c r="P549" s="11"/>
      <c r="Q549" s="16"/>
      <c r="R549" s="16"/>
      <c r="S549" s="114"/>
      <c r="T549" s="16"/>
      <c r="U549" s="16"/>
    </row>
    <row r="550" spans="1:21" x14ac:dyDescent="0.25">
      <c r="A550" s="16"/>
      <c r="B550" s="16"/>
      <c r="C550" s="16"/>
      <c r="D550" s="38"/>
      <c r="E550" s="16"/>
      <c r="F550" s="16"/>
      <c r="G550" s="16"/>
      <c r="H550" s="16"/>
      <c r="I550" s="26"/>
      <c r="J550" s="27"/>
      <c r="K550" s="93"/>
      <c r="L550" s="93"/>
      <c r="M550" s="93"/>
      <c r="N550" s="11"/>
      <c r="O550" s="93"/>
      <c r="P550" s="11"/>
      <c r="Q550" s="16"/>
      <c r="R550" s="16"/>
      <c r="S550" s="114"/>
      <c r="T550" s="16"/>
      <c r="U550" s="16"/>
    </row>
    <row r="551" spans="1:21" x14ac:dyDescent="0.25">
      <c r="A551" s="16"/>
      <c r="B551" s="16"/>
      <c r="C551" s="16"/>
      <c r="D551" s="38"/>
      <c r="E551" s="16"/>
      <c r="F551" s="16"/>
      <c r="G551" s="16"/>
      <c r="H551" s="16"/>
      <c r="I551" s="26"/>
      <c r="J551" s="27"/>
      <c r="K551" s="93"/>
      <c r="L551" s="93"/>
      <c r="M551" s="93"/>
      <c r="N551" s="11"/>
      <c r="O551" s="93"/>
      <c r="P551" s="11"/>
      <c r="Q551" s="16"/>
      <c r="R551" s="16"/>
      <c r="S551" s="114"/>
      <c r="T551" s="16"/>
      <c r="U551" s="16"/>
    </row>
    <row r="552" spans="1:21" x14ac:dyDescent="0.25">
      <c r="A552" s="16"/>
      <c r="B552" s="16"/>
      <c r="C552" s="16"/>
      <c r="D552" s="38"/>
      <c r="E552" s="16"/>
      <c r="F552" s="16"/>
      <c r="G552" s="16"/>
      <c r="H552" s="16"/>
      <c r="I552" s="26"/>
      <c r="J552" s="27"/>
      <c r="K552" s="93"/>
      <c r="L552" s="93"/>
      <c r="M552" s="93"/>
      <c r="N552" s="11"/>
      <c r="O552" s="93"/>
      <c r="P552" s="11"/>
      <c r="Q552" s="16"/>
      <c r="R552" s="16"/>
      <c r="S552" s="114"/>
      <c r="T552" s="16"/>
      <c r="U552" s="16"/>
    </row>
    <row r="553" spans="1:21" x14ac:dyDescent="0.25">
      <c r="A553" s="16"/>
      <c r="B553" s="16"/>
      <c r="C553" s="16"/>
      <c r="D553" s="38"/>
      <c r="E553" s="16"/>
      <c r="F553" s="16"/>
      <c r="G553" s="16"/>
      <c r="H553" s="16"/>
      <c r="I553" s="26"/>
      <c r="J553" s="27"/>
      <c r="K553" s="93"/>
      <c r="L553" s="93"/>
      <c r="M553" s="93"/>
      <c r="N553" s="11"/>
      <c r="O553" s="93"/>
      <c r="P553" s="11"/>
      <c r="Q553" s="16"/>
      <c r="R553" s="16"/>
      <c r="S553" s="114"/>
      <c r="T553" s="16"/>
      <c r="U553" s="16"/>
    </row>
    <row r="554" spans="1:21" x14ac:dyDescent="0.25">
      <c r="A554" s="16"/>
      <c r="B554" s="16"/>
      <c r="C554" s="16"/>
      <c r="D554" s="38"/>
      <c r="E554" s="16"/>
      <c r="F554" s="16"/>
      <c r="G554" s="16"/>
      <c r="H554" s="16"/>
      <c r="I554" s="26"/>
      <c r="J554" s="27"/>
      <c r="K554" s="93"/>
      <c r="L554" s="93"/>
      <c r="M554" s="93"/>
      <c r="N554" s="11"/>
      <c r="O554" s="93"/>
      <c r="P554" s="11"/>
      <c r="Q554" s="16"/>
      <c r="R554" s="16"/>
      <c r="S554" s="114"/>
      <c r="T554" s="16"/>
      <c r="U554" s="16"/>
    </row>
    <row r="555" spans="1:21" x14ac:dyDescent="0.25">
      <c r="A555" s="16"/>
      <c r="B555" s="16"/>
      <c r="C555" s="16"/>
      <c r="D555" s="38"/>
      <c r="E555" s="16"/>
      <c r="F555" s="16"/>
      <c r="G555" s="16"/>
      <c r="H555" s="16"/>
      <c r="I555" s="26"/>
      <c r="J555" s="27"/>
      <c r="K555" s="93"/>
      <c r="L555" s="93"/>
      <c r="M555" s="93"/>
      <c r="N555" s="11"/>
      <c r="O555" s="93"/>
      <c r="P555" s="11"/>
      <c r="Q555" s="16"/>
      <c r="R555" s="16"/>
      <c r="S555" s="114"/>
      <c r="T555" s="16"/>
      <c r="U555" s="16"/>
    </row>
    <row r="556" spans="1:21" x14ac:dyDescent="0.25">
      <c r="A556" s="16"/>
      <c r="B556" s="16"/>
      <c r="C556" s="16"/>
      <c r="D556" s="38"/>
      <c r="E556" s="16"/>
      <c r="F556" s="16"/>
      <c r="G556" s="16"/>
      <c r="H556" s="16"/>
      <c r="I556" s="26"/>
      <c r="J556" s="27"/>
      <c r="K556" s="93"/>
      <c r="L556" s="93"/>
      <c r="M556" s="93"/>
      <c r="N556" s="11"/>
      <c r="O556" s="93"/>
      <c r="P556" s="11"/>
      <c r="Q556" s="16"/>
      <c r="R556" s="16"/>
      <c r="S556" s="114"/>
      <c r="T556" s="16"/>
      <c r="U556" s="16"/>
    </row>
    <row r="557" spans="1:21" x14ac:dyDescent="0.25">
      <c r="A557" s="16"/>
      <c r="B557" s="16"/>
      <c r="C557" s="16"/>
      <c r="D557" s="38"/>
      <c r="E557" s="16"/>
      <c r="F557" s="16"/>
      <c r="G557" s="16"/>
      <c r="H557" s="16"/>
      <c r="I557" s="26"/>
      <c r="J557" s="27"/>
      <c r="K557" s="93"/>
      <c r="L557" s="93"/>
      <c r="M557" s="93"/>
      <c r="N557" s="11"/>
      <c r="O557" s="93"/>
      <c r="P557" s="11"/>
      <c r="Q557" s="16"/>
      <c r="R557" s="16"/>
      <c r="S557" s="114"/>
      <c r="T557" s="16"/>
      <c r="U557" s="16"/>
    </row>
    <row r="558" spans="1:21" x14ac:dyDescent="0.25">
      <c r="A558" s="16"/>
      <c r="B558" s="16"/>
      <c r="C558" s="16"/>
      <c r="D558" s="38"/>
      <c r="E558" s="16"/>
      <c r="F558" s="16"/>
      <c r="G558" s="16"/>
      <c r="H558" s="16"/>
      <c r="I558" s="26"/>
      <c r="J558" s="27"/>
      <c r="K558" s="93"/>
      <c r="L558" s="93"/>
      <c r="M558" s="93"/>
      <c r="N558" s="11"/>
      <c r="O558" s="93"/>
      <c r="P558" s="11"/>
      <c r="Q558" s="16"/>
      <c r="R558" s="16"/>
      <c r="S558" s="114"/>
      <c r="T558" s="16"/>
      <c r="U558" s="16"/>
    </row>
    <row r="559" spans="1:21" x14ac:dyDescent="0.25">
      <c r="A559" s="16"/>
      <c r="B559" s="16"/>
      <c r="C559" s="16"/>
      <c r="D559" s="38"/>
      <c r="E559" s="16"/>
      <c r="F559" s="16"/>
      <c r="G559" s="16"/>
      <c r="H559" s="16"/>
      <c r="I559" s="26"/>
      <c r="J559" s="27"/>
      <c r="K559" s="93"/>
      <c r="L559" s="93"/>
      <c r="M559" s="93"/>
      <c r="N559" s="11"/>
      <c r="O559" s="93"/>
      <c r="P559" s="11"/>
      <c r="Q559" s="16"/>
      <c r="R559" s="16"/>
      <c r="S559" s="114"/>
      <c r="T559" s="16"/>
      <c r="U559" s="16"/>
    </row>
    <row r="560" spans="1:21" x14ac:dyDescent="0.25">
      <c r="A560" s="16"/>
      <c r="B560" s="16"/>
      <c r="C560" s="16"/>
      <c r="D560" s="38"/>
      <c r="E560" s="16"/>
      <c r="F560" s="16"/>
      <c r="G560" s="16"/>
      <c r="H560" s="16"/>
      <c r="I560" s="26"/>
      <c r="J560" s="27"/>
      <c r="K560" s="93"/>
      <c r="L560" s="93"/>
      <c r="M560" s="93"/>
      <c r="N560" s="11"/>
      <c r="O560" s="93"/>
      <c r="P560" s="11"/>
      <c r="Q560" s="16"/>
      <c r="R560" s="16"/>
      <c r="S560" s="114"/>
      <c r="T560" s="16"/>
      <c r="U560" s="16"/>
    </row>
    <row r="561" spans="1:21" x14ac:dyDescent="0.25">
      <c r="A561" s="16"/>
      <c r="B561" s="16"/>
      <c r="C561" s="16"/>
      <c r="D561" s="38"/>
      <c r="E561" s="16"/>
      <c r="F561" s="16"/>
      <c r="G561" s="16"/>
      <c r="H561" s="16"/>
      <c r="I561" s="26"/>
      <c r="J561" s="27"/>
      <c r="K561" s="93"/>
      <c r="L561" s="93"/>
      <c r="M561" s="93"/>
      <c r="N561" s="11"/>
      <c r="O561" s="93"/>
      <c r="P561" s="11"/>
      <c r="Q561" s="16"/>
      <c r="R561" s="16"/>
      <c r="S561" s="114"/>
      <c r="T561" s="16"/>
      <c r="U561" s="16"/>
    </row>
    <row r="562" spans="1:21" x14ac:dyDescent="0.25">
      <c r="A562" s="16"/>
      <c r="B562" s="16"/>
      <c r="C562" s="16"/>
      <c r="D562" s="38"/>
      <c r="E562" s="16"/>
      <c r="F562" s="16"/>
      <c r="G562" s="16"/>
      <c r="H562" s="16"/>
      <c r="I562" s="26"/>
      <c r="J562" s="27"/>
      <c r="K562" s="93"/>
      <c r="L562" s="93"/>
      <c r="M562" s="93"/>
      <c r="N562" s="11"/>
      <c r="O562" s="93"/>
      <c r="P562" s="11"/>
      <c r="Q562" s="16"/>
      <c r="R562" s="16"/>
      <c r="S562" s="114"/>
      <c r="T562" s="16"/>
      <c r="U562" s="16"/>
    </row>
    <row r="563" spans="1:21" x14ac:dyDescent="0.25">
      <c r="A563" s="16"/>
      <c r="B563" s="16"/>
      <c r="C563" s="16"/>
      <c r="D563" s="38"/>
      <c r="E563" s="16"/>
      <c r="F563" s="16"/>
      <c r="G563" s="16"/>
      <c r="H563" s="16"/>
      <c r="I563" s="26"/>
      <c r="J563" s="27"/>
      <c r="K563" s="93"/>
      <c r="L563" s="93"/>
      <c r="M563" s="93"/>
      <c r="N563" s="11"/>
      <c r="O563" s="93"/>
      <c r="P563" s="11"/>
      <c r="Q563" s="16"/>
      <c r="R563" s="16"/>
      <c r="S563" s="114"/>
      <c r="T563" s="16"/>
      <c r="U563" s="16"/>
    </row>
    <row r="564" spans="1:21" x14ac:dyDescent="0.25">
      <c r="A564" s="16"/>
      <c r="B564" s="16"/>
      <c r="C564" s="16"/>
      <c r="D564" s="38"/>
      <c r="E564" s="16"/>
      <c r="F564" s="16"/>
      <c r="G564" s="16"/>
      <c r="H564" s="16"/>
      <c r="I564" s="26"/>
      <c r="J564" s="27"/>
      <c r="K564" s="93"/>
      <c r="L564" s="93"/>
      <c r="M564" s="93"/>
      <c r="N564" s="11"/>
      <c r="O564" s="93"/>
      <c r="P564" s="11"/>
      <c r="Q564" s="16"/>
      <c r="R564" s="16"/>
      <c r="S564" s="114"/>
      <c r="T564" s="16"/>
      <c r="U564" s="16"/>
    </row>
    <row r="565" spans="1:21" x14ac:dyDescent="0.25">
      <c r="A565" s="16"/>
      <c r="B565" s="16"/>
      <c r="C565" s="16"/>
      <c r="D565" s="38"/>
      <c r="E565" s="16"/>
      <c r="F565" s="16"/>
      <c r="G565" s="16"/>
      <c r="H565" s="16"/>
      <c r="I565" s="26"/>
      <c r="J565" s="27"/>
      <c r="K565" s="93"/>
      <c r="L565" s="93"/>
      <c r="M565" s="93"/>
      <c r="N565" s="11"/>
      <c r="O565" s="93"/>
      <c r="P565" s="11"/>
      <c r="Q565" s="16"/>
      <c r="R565" s="16"/>
      <c r="S565" s="114"/>
      <c r="T565" s="16"/>
      <c r="U565" s="16"/>
    </row>
    <row r="566" spans="1:21" x14ac:dyDescent="0.25">
      <c r="A566" s="16"/>
      <c r="B566" s="16"/>
      <c r="C566" s="16"/>
      <c r="D566" s="38"/>
      <c r="E566" s="16"/>
      <c r="F566" s="16"/>
      <c r="G566" s="16"/>
      <c r="H566" s="16"/>
      <c r="I566" s="26"/>
      <c r="J566" s="27"/>
      <c r="K566" s="93"/>
      <c r="L566" s="93"/>
      <c r="M566" s="93"/>
      <c r="N566" s="11"/>
      <c r="O566" s="93"/>
      <c r="P566" s="11"/>
      <c r="Q566" s="16"/>
      <c r="R566" s="16"/>
      <c r="S566" s="114"/>
      <c r="T566" s="16"/>
      <c r="U566" s="16"/>
    </row>
    <row r="567" spans="1:21" x14ac:dyDescent="0.25">
      <c r="A567" s="16"/>
      <c r="B567" s="16"/>
      <c r="C567" s="16"/>
      <c r="D567" s="38"/>
      <c r="E567" s="16"/>
      <c r="F567" s="16"/>
      <c r="G567" s="16"/>
      <c r="H567" s="16"/>
      <c r="I567" s="26"/>
      <c r="J567" s="27"/>
      <c r="K567" s="93"/>
      <c r="L567" s="93"/>
      <c r="M567" s="93"/>
      <c r="N567" s="11"/>
      <c r="O567" s="93"/>
      <c r="P567" s="11"/>
      <c r="Q567" s="16"/>
      <c r="R567" s="16"/>
      <c r="S567" s="114"/>
      <c r="T567" s="16"/>
      <c r="U567" s="16"/>
    </row>
    <row r="568" spans="1:21" x14ac:dyDescent="0.25">
      <c r="A568" s="16"/>
      <c r="B568" s="16"/>
      <c r="C568" s="16"/>
      <c r="D568" s="38"/>
      <c r="E568" s="16"/>
      <c r="F568" s="16"/>
      <c r="G568" s="16"/>
      <c r="H568" s="16"/>
      <c r="I568" s="26"/>
      <c r="J568" s="27"/>
      <c r="K568" s="93"/>
      <c r="L568" s="93"/>
      <c r="M568" s="93"/>
      <c r="N568" s="11"/>
      <c r="O568" s="93"/>
      <c r="P568" s="11"/>
      <c r="Q568" s="16"/>
      <c r="R568" s="16"/>
      <c r="S568" s="114"/>
      <c r="T568" s="16"/>
      <c r="U568" s="16"/>
    </row>
    <row r="569" spans="1:21" x14ac:dyDescent="0.25">
      <c r="A569" s="16"/>
      <c r="B569" s="16"/>
      <c r="C569" s="16"/>
      <c r="D569" s="38"/>
      <c r="E569" s="16"/>
      <c r="F569" s="16"/>
      <c r="G569" s="16"/>
      <c r="H569" s="16"/>
      <c r="I569" s="26"/>
      <c r="J569" s="27"/>
      <c r="K569" s="93"/>
      <c r="L569" s="93"/>
      <c r="M569" s="93"/>
      <c r="N569" s="11"/>
      <c r="O569" s="93"/>
      <c r="P569" s="11"/>
      <c r="Q569" s="16"/>
      <c r="R569" s="16"/>
      <c r="S569" s="114"/>
      <c r="T569" s="16"/>
      <c r="U569" s="16"/>
    </row>
    <row r="570" spans="1:21" x14ac:dyDescent="0.25">
      <c r="A570" s="16"/>
      <c r="B570" s="16"/>
      <c r="C570" s="16"/>
      <c r="D570" s="38"/>
      <c r="E570" s="16"/>
      <c r="F570" s="16"/>
      <c r="G570" s="16"/>
      <c r="H570" s="16"/>
      <c r="I570" s="26"/>
      <c r="J570" s="27"/>
      <c r="K570" s="93"/>
      <c r="L570" s="93"/>
      <c r="M570" s="93"/>
      <c r="N570" s="11"/>
      <c r="O570" s="93"/>
      <c r="P570" s="11"/>
      <c r="Q570" s="16"/>
      <c r="R570" s="16"/>
      <c r="S570" s="114"/>
      <c r="T570" s="16"/>
      <c r="U570" s="16"/>
    </row>
    <row r="571" spans="1:21" x14ac:dyDescent="0.25">
      <c r="A571" s="16"/>
      <c r="B571" s="16"/>
      <c r="C571" s="16"/>
      <c r="D571" s="38"/>
      <c r="E571" s="16"/>
      <c r="F571" s="16"/>
      <c r="G571" s="16"/>
      <c r="H571" s="16"/>
      <c r="I571" s="26"/>
      <c r="J571" s="27"/>
      <c r="K571" s="93"/>
      <c r="L571" s="93"/>
      <c r="M571" s="93"/>
      <c r="N571" s="11"/>
      <c r="O571" s="93"/>
      <c r="P571" s="11"/>
      <c r="Q571" s="16"/>
      <c r="R571" s="16"/>
      <c r="S571" s="114"/>
      <c r="T571" s="16"/>
      <c r="U571" s="16"/>
    </row>
    <row r="572" spans="1:21" x14ac:dyDescent="0.25">
      <c r="A572" s="16"/>
      <c r="B572" s="16"/>
      <c r="C572" s="16"/>
      <c r="D572" s="38"/>
      <c r="E572" s="16"/>
      <c r="F572" s="16"/>
      <c r="G572" s="16"/>
      <c r="H572" s="16"/>
      <c r="I572" s="26"/>
      <c r="J572" s="27"/>
      <c r="K572" s="93"/>
      <c r="L572" s="93"/>
      <c r="M572" s="93"/>
      <c r="N572" s="11"/>
      <c r="O572" s="93"/>
      <c r="P572" s="11"/>
      <c r="Q572" s="16"/>
      <c r="R572" s="16"/>
      <c r="S572" s="114"/>
      <c r="T572" s="16"/>
      <c r="U572" s="16"/>
    </row>
    <row r="573" spans="1:21" x14ac:dyDescent="0.25">
      <c r="A573" s="16"/>
      <c r="B573" s="16"/>
      <c r="C573" s="16"/>
      <c r="D573" s="38"/>
      <c r="E573" s="16"/>
      <c r="F573" s="16"/>
      <c r="G573" s="16"/>
      <c r="H573" s="16"/>
      <c r="I573" s="26"/>
      <c r="J573" s="27"/>
      <c r="K573" s="93"/>
      <c r="L573" s="93"/>
      <c r="M573" s="93"/>
      <c r="N573" s="11"/>
      <c r="O573" s="93"/>
      <c r="P573" s="11"/>
      <c r="Q573" s="16"/>
      <c r="R573" s="16"/>
      <c r="S573" s="114"/>
      <c r="T573" s="16"/>
      <c r="U573" s="16"/>
    </row>
    <row r="574" spans="1:21" x14ac:dyDescent="0.25">
      <c r="A574" s="16"/>
      <c r="B574" s="16"/>
      <c r="C574" s="16"/>
      <c r="D574" s="38"/>
      <c r="E574" s="16"/>
      <c r="F574" s="16"/>
      <c r="G574" s="16"/>
      <c r="H574" s="16"/>
      <c r="I574" s="26"/>
      <c r="J574" s="27"/>
      <c r="K574" s="93"/>
      <c r="L574" s="93"/>
      <c r="M574" s="93"/>
      <c r="N574" s="11"/>
      <c r="O574" s="93"/>
      <c r="P574" s="11"/>
      <c r="Q574" s="16"/>
      <c r="R574" s="16"/>
      <c r="S574" s="114"/>
      <c r="T574" s="16"/>
      <c r="U574" s="16"/>
    </row>
    <row r="575" spans="1:21" x14ac:dyDescent="0.25">
      <c r="A575" s="16"/>
      <c r="B575" s="16"/>
      <c r="C575" s="16"/>
      <c r="D575" s="38"/>
      <c r="E575" s="16"/>
      <c r="F575" s="16"/>
      <c r="G575" s="16"/>
      <c r="H575" s="16"/>
      <c r="I575" s="26"/>
      <c r="J575" s="27"/>
      <c r="K575" s="93"/>
      <c r="L575" s="93"/>
      <c r="M575" s="93"/>
      <c r="N575" s="11"/>
      <c r="O575" s="93"/>
      <c r="P575" s="11"/>
      <c r="Q575" s="16"/>
      <c r="R575" s="16"/>
      <c r="S575" s="114"/>
      <c r="T575" s="16"/>
      <c r="U575" s="16"/>
    </row>
    <row r="576" spans="1:21" x14ac:dyDescent="0.25">
      <c r="A576" s="16"/>
      <c r="B576" s="16"/>
      <c r="C576" s="16"/>
      <c r="D576" s="38"/>
      <c r="E576" s="16"/>
      <c r="F576" s="16"/>
      <c r="G576" s="16"/>
      <c r="H576" s="16"/>
      <c r="I576" s="26"/>
      <c r="J576" s="27"/>
      <c r="K576" s="93"/>
      <c r="L576" s="93"/>
      <c r="M576" s="93"/>
      <c r="N576" s="11"/>
      <c r="O576" s="93"/>
      <c r="P576" s="11"/>
      <c r="Q576" s="16"/>
      <c r="R576" s="16"/>
      <c r="S576" s="114"/>
      <c r="T576" s="16"/>
      <c r="U576" s="16"/>
    </row>
    <row r="577" spans="1:21" x14ac:dyDescent="0.25">
      <c r="A577" s="16"/>
      <c r="B577" s="16"/>
      <c r="C577" s="16"/>
      <c r="D577" s="38"/>
      <c r="E577" s="16"/>
      <c r="F577" s="16"/>
      <c r="G577" s="16"/>
      <c r="H577" s="16"/>
      <c r="I577" s="26"/>
      <c r="J577" s="27"/>
      <c r="K577" s="93"/>
      <c r="L577" s="93"/>
      <c r="M577" s="93"/>
      <c r="N577" s="11"/>
      <c r="O577" s="93"/>
      <c r="P577" s="11"/>
      <c r="Q577" s="16"/>
      <c r="R577" s="16"/>
      <c r="S577" s="114"/>
      <c r="T577" s="16"/>
      <c r="U577" s="16"/>
    </row>
    <row r="578" spans="1:21" x14ac:dyDescent="0.25">
      <c r="A578" s="16"/>
      <c r="B578" s="16"/>
      <c r="C578" s="16"/>
      <c r="D578" s="38"/>
      <c r="E578" s="16"/>
      <c r="F578" s="16"/>
      <c r="G578" s="16"/>
      <c r="H578" s="16"/>
      <c r="I578" s="26"/>
      <c r="J578" s="27"/>
      <c r="K578" s="93"/>
      <c r="L578" s="93"/>
      <c r="M578" s="93"/>
      <c r="N578" s="11"/>
      <c r="O578" s="93"/>
      <c r="P578" s="11"/>
      <c r="Q578" s="16"/>
      <c r="R578" s="16"/>
      <c r="S578" s="114"/>
      <c r="T578" s="16"/>
      <c r="U578" s="16"/>
    </row>
    <row r="579" spans="1:21" x14ac:dyDescent="0.25">
      <c r="A579" s="16"/>
      <c r="B579" s="16"/>
      <c r="C579" s="16"/>
      <c r="D579" s="38"/>
      <c r="E579" s="16"/>
      <c r="F579" s="16"/>
      <c r="G579" s="16"/>
      <c r="H579" s="16"/>
      <c r="I579" s="26"/>
      <c r="J579" s="27"/>
      <c r="K579" s="93"/>
      <c r="L579" s="93"/>
      <c r="M579" s="93"/>
      <c r="N579" s="11"/>
      <c r="O579" s="93"/>
      <c r="P579" s="11"/>
      <c r="Q579" s="16"/>
      <c r="R579" s="16"/>
      <c r="S579" s="114"/>
      <c r="T579" s="16"/>
      <c r="U579" s="16"/>
    </row>
    <row r="580" spans="1:21" x14ac:dyDescent="0.25">
      <c r="A580" s="16"/>
      <c r="B580" s="16"/>
      <c r="C580" s="16"/>
      <c r="D580" s="38"/>
      <c r="E580" s="16"/>
      <c r="F580" s="16"/>
      <c r="G580" s="16"/>
      <c r="H580" s="16"/>
      <c r="I580" s="26"/>
      <c r="J580" s="27"/>
      <c r="K580" s="93"/>
      <c r="L580" s="93"/>
      <c r="M580" s="93"/>
      <c r="N580" s="11"/>
      <c r="O580" s="93"/>
      <c r="P580" s="11"/>
      <c r="Q580" s="16"/>
      <c r="R580" s="16"/>
      <c r="S580" s="114"/>
      <c r="T580" s="16"/>
      <c r="U580" s="16"/>
    </row>
    <row r="581" spans="1:21" x14ac:dyDescent="0.25">
      <c r="A581" s="16"/>
      <c r="B581" s="16"/>
      <c r="C581" s="16"/>
      <c r="D581" s="38"/>
      <c r="E581" s="16"/>
      <c r="F581" s="16"/>
      <c r="G581" s="16"/>
      <c r="H581" s="16"/>
      <c r="I581" s="26"/>
      <c r="J581" s="27"/>
      <c r="K581" s="93"/>
      <c r="L581" s="93"/>
      <c r="M581" s="93"/>
      <c r="N581" s="11"/>
      <c r="O581" s="93"/>
      <c r="P581" s="11"/>
      <c r="Q581" s="16"/>
      <c r="R581" s="16"/>
      <c r="S581" s="114"/>
      <c r="T581" s="16"/>
      <c r="U581" s="16"/>
    </row>
    <row r="582" spans="1:21" x14ac:dyDescent="0.25">
      <c r="A582" s="16"/>
      <c r="B582" s="16"/>
      <c r="C582" s="16"/>
      <c r="D582" s="38"/>
      <c r="E582" s="16"/>
      <c r="F582" s="16"/>
      <c r="G582" s="16"/>
      <c r="H582" s="16"/>
      <c r="I582" s="26"/>
      <c r="J582" s="27"/>
      <c r="K582" s="93"/>
      <c r="L582" s="93"/>
      <c r="M582" s="93"/>
      <c r="N582" s="11"/>
      <c r="O582" s="93"/>
      <c r="P582" s="11"/>
      <c r="Q582" s="16"/>
      <c r="R582" s="16"/>
      <c r="S582" s="114"/>
      <c r="T582" s="16"/>
      <c r="U582" s="16"/>
    </row>
    <row r="583" spans="1:21" x14ac:dyDescent="0.25">
      <c r="A583" s="16"/>
      <c r="B583" s="16"/>
      <c r="C583" s="16"/>
      <c r="D583" s="38"/>
      <c r="E583" s="16"/>
      <c r="F583" s="16"/>
      <c r="G583" s="16"/>
      <c r="H583" s="16"/>
      <c r="I583" s="26"/>
      <c r="J583" s="27"/>
      <c r="K583" s="93"/>
      <c r="L583" s="93"/>
      <c r="M583" s="93"/>
      <c r="N583" s="11"/>
      <c r="O583" s="93"/>
      <c r="P583" s="11"/>
      <c r="Q583" s="16"/>
      <c r="R583" s="16"/>
      <c r="S583" s="114"/>
      <c r="T583" s="16"/>
      <c r="U583" s="16"/>
    </row>
    <row r="584" spans="1:21" x14ac:dyDescent="0.25">
      <c r="A584" s="16"/>
      <c r="B584" s="16"/>
      <c r="C584" s="16"/>
      <c r="D584" s="38"/>
      <c r="E584" s="16"/>
      <c r="F584" s="16"/>
      <c r="G584" s="16"/>
      <c r="H584" s="16"/>
      <c r="I584" s="26"/>
      <c r="J584" s="27"/>
      <c r="K584" s="93"/>
      <c r="L584" s="93"/>
      <c r="M584" s="93"/>
      <c r="N584" s="11"/>
      <c r="O584" s="93"/>
      <c r="P584" s="11"/>
      <c r="Q584" s="16"/>
      <c r="R584" s="16"/>
      <c r="S584" s="114"/>
      <c r="T584" s="16"/>
      <c r="U584" s="16"/>
    </row>
    <row r="585" spans="1:21" x14ac:dyDescent="0.25">
      <c r="A585" s="16"/>
      <c r="B585" s="16"/>
      <c r="C585" s="16"/>
      <c r="D585" s="38"/>
      <c r="E585" s="16"/>
      <c r="F585" s="16"/>
      <c r="G585" s="16"/>
      <c r="H585" s="16"/>
      <c r="I585" s="26"/>
      <c r="J585" s="27"/>
      <c r="K585" s="93"/>
      <c r="L585" s="93"/>
      <c r="M585" s="93"/>
      <c r="N585" s="11"/>
      <c r="O585" s="93"/>
      <c r="P585" s="11"/>
      <c r="Q585" s="16"/>
      <c r="R585" s="16"/>
      <c r="S585" s="114"/>
      <c r="T585" s="16"/>
      <c r="U585" s="16"/>
    </row>
    <row r="586" spans="1:21" x14ac:dyDescent="0.25">
      <c r="A586" s="16"/>
      <c r="B586" s="16"/>
      <c r="C586" s="16"/>
      <c r="D586" s="38"/>
      <c r="E586" s="16"/>
      <c r="F586" s="16"/>
      <c r="G586" s="16"/>
      <c r="H586" s="16"/>
      <c r="I586" s="26"/>
      <c r="J586" s="27"/>
      <c r="K586" s="93"/>
      <c r="L586" s="93"/>
      <c r="M586" s="93"/>
      <c r="N586" s="11"/>
      <c r="O586" s="93"/>
      <c r="P586" s="11"/>
      <c r="Q586" s="16"/>
      <c r="R586" s="16"/>
      <c r="S586" s="114"/>
      <c r="T586" s="16"/>
      <c r="U586" s="16"/>
    </row>
    <row r="587" spans="1:21" x14ac:dyDescent="0.25">
      <c r="A587" s="16"/>
      <c r="B587" s="16"/>
      <c r="C587" s="16"/>
      <c r="D587" s="38"/>
      <c r="E587" s="16"/>
      <c r="F587" s="16"/>
      <c r="G587" s="16"/>
      <c r="H587" s="16"/>
      <c r="I587" s="26"/>
      <c r="J587" s="27"/>
      <c r="K587" s="93"/>
      <c r="L587" s="93"/>
      <c r="M587" s="93"/>
      <c r="N587" s="11"/>
      <c r="O587" s="93"/>
      <c r="P587" s="11"/>
      <c r="Q587" s="16"/>
      <c r="R587" s="16"/>
      <c r="S587" s="114"/>
      <c r="T587" s="16"/>
      <c r="U587" s="16"/>
    </row>
    <row r="588" spans="1:21" x14ac:dyDescent="0.25">
      <c r="A588" s="16"/>
      <c r="B588" s="16"/>
      <c r="C588" s="16"/>
      <c r="D588" s="38"/>
      <c r="E588" s="16"/>
      <c r="F588" s="16"/>
      <c r="G588" s="16"/>
      <c r="H588" s="16"/>
      <c r="I588" s="26"/>
      <c r="J588" s="27"/>
      <c r="K588" s="93"/>
      <c r="L588" s="93"/>
      <c r="M588" s="93"/>
      <c r="N588" s="11"/>
      <c r="O588" s="93"/>
      <c r="P588" s="11"/>
      <c r="Q588" s="16"/>
      <c r="R588" s="16"/>
      <c r="S588" s="114"/>
      <c r="T588" s="16"/>
      <c r="U588" s="16"/>
    </row>
    <row r="589" spans="1:21" x14ac:dyDescent="0.25">
      <c r="A589" s="16"/>
      <c r="B589" s="16"/>
      <c r="C589" s="16"/>
      <c r="D589" s="38"/>
      <c r="E589" s="16"/>
      <c r="F589" s="16"/>
      <c r="G589" s="16"/>
      <c r="H589" s="16"/>
      <c r="I589" s="26"/>
      <c r="J589" s="27"/>
      <c r="K589" s="93"/>
      <c r="L589" s="93"/>
      <c r="M589" s="93"/>
      <c r="N589" s="11"/>
      <c r="O589" s="93"/>
      <c r="P589" s="11"/>
      <c r="Q589" s="16"/>
      <c r="R589" s="16"/>
      <c r="S589" s="114"/>
      <c r="T589" s="16"/>
      <c r="U589" s="16"/>
    </row>
    <row r="590" spans="1:21" x14ac:dyDescent="0.25">
      <c r="A590" s="16"/>
      <c r="B590" s="16"/>
      <c r="C590" s="16"/>
      <c r="D590" s="38"/>
      <c r="E590" s="16"/>
      <c r="F590" s="16"/>
      <c r="G590" s="16"/>
      <c r="H590" s="16"/>
      <c r="I590" s="26"/>
      <c r="J590" s="27"/>
      <c r="K590" s="93"/>
      <c r="L590" s="93"/>
      <c r="M590" s="93"/>
      <c r="N590" s="11"/>
      <c r="O590" s="93"/>
      <c r="P590" s="11"/>
      <c r="Q590" s="16"/>
      <c r="R590" s="16"/>
    </row>
    <row r="591" spans="1:21" x14ac:dyDescent="0.25">
      <c r="A591" s="16"/>
      <c r="B591" s="16"/>
      <c r="C591" s="16"/>
      <c r="D591" s="38"/>
      <c r="E591" s="16"/>
      <c r="F591" s="16"/>
      <c r="G591" s="16"/>
      <c r="H591" s="16"/>
      <c r="I591" s="26"/>
      <c r="J591" s="27"/>
      <c r="K591" s="93"/>
      <c r="L591" s="93"/>
      <c r="M591" s="93"/>
      <c r="N591" s="11"/>
      <c r="O591" s="93"/>
      <c r="P591" s="11"/>
      <c r="Q591" s="16"/>
      <c r="R591" s="16"/>
    </row>
    <row r="592" spans="1:21" x14ac:dyDescent="0.25">
      <c r="A592" s="16"/>
      <c r="B592" s="16"/>
      <c r="C592" s="16"/>
      <c r="D592" s="38"/>
      <c r="E592" s="16"/>
      <c r="F592" s="16"/>
      <c r="G592" s="16"/>
      <c r="H592" s="16"/>
      <c r="I592" s="26"/>
      <c r="J592" s="27"/>
      <c r="K592" s="93"/>
      <c r="L592" s="93"/>
      <c r="M592" s="93"/>
      <c r="N592" s="11"/>
      <c r="O592" s="93"/>
      <c r="P592" s="11"/>
      <c r="Q592" s="16"/>
      <c r="R592" s="16"/>
    </row>
    <row r="593" spans="1:18" x14ac:dyDescent="0.25">
      <c r="A593" s="16"/>
      <c r="B593" s="16"/>
      <c r="C593" s="16"/>
      <c r="D593" s="38"/>
      <c r="E593" s="16"/>
      <c r="F593" s="16"/>
      <c r="G593" s="16"/>
      <c r="H593" s="16"/>
      <c r="I593" s="26"/>
      <c r="J593" s="27"/>
      <c r="K593" s="93"/>
      <c r="L593" s="93"/>
      <c r="M593" s="93"/>
      <c r="N593" s="11"/>
      <c r="O593" s="93"/>
      <c r="P593" s="11"/>
      <c r="Q593" s="16"/>
      <c r="R593" s="16"/>
    </row>
    <row r="594" spans="1:18" x14ac:dyDescent="0.25">
      <c r="A594" s="16"/>
      <c r="B594" s="16"/>
      <c r="C594" s="16"/>
      <c r="D594" s="38"/>
      <c r="E594" s="16"/>
      <c r="F594" s="16"/>
      <c r="G594" s="16"/>
      <c r="H594" s="16"/>
      <c r="I594" s="26"/>
      <c r="J594" s="27"/>
      <c r="K594" s="93"/>
      <c r="L594" s="93"/>
      <c r="M594" s="93"/>
      <c r="N594" s="11"/>
      <c r="O594" s="93"/>
      <c r="P594" s="11"/>
      <c r="Q594" s="16"/>
      <c r="R594" s="16"/>
    </row>
    <row r="595" spans="1:18" x14ac:dyDescent="0.25">
      <c r="A595" s="16"/>
      <c r="B595" s="16"/>
      <c r="C595" s="16"/>
      <c r="D595" s="38"/>
      <c r="E595" s="16"/>
      <c r="F595" s="16"/>
      <c r="G595" s="16"/>
      <c r="H595" s="16"/>
      <c r="I595" s="26"/>
      <c r="J595" s="27"/>
      <c r="K595" s="93"/>
      <c r="L595" s="93"/>
      <c r="M595" s="93"/>
      <c r="N595" s="11"/>
      <c r="O595" s="93"/>
      <c r="P595" s="11"/>
      <c r="Q595" s="16"/>
      <c r="R595" s="16"/>
    </row>
    <row r="596" spans="1:18" x14ac:dyDescent="0.25">
      <c r="A596" s="16"/>
      <c r="B596" s="16"/>
      <c r="C596" s="16"/>
      <c r="D596" s="38"/>
      <c r="E596" s="16"/>
      <c r="F596" s="16"/>
      <c r="G596" s="16"/>
      <c r="H596" s="16"/>
      <c r="I596" s="26"/>
      <c r="J596" s="27"/>
      <c r="K596" s="93"/>
      <c r="L596" s="93"/>
      <c r="M596" s="93"/>
      <c r="N596" s="11"/>
      <c r="O596" s="93"/>
      <c r="P596" s="11"/>
      <c r="Q596" s="16"/>
      <c r="R596" s="16"/>
    </row>
    <row r="597" spans="1:18" x14ac:dyDescent="0.25">
      <c r="A597" s="16"/>
      <c r="B597" s="16"/>
      <c r="C597" s="16"/>
      <c r="D597" s="38"/>
      <c r="E597" s="16"/>
      <c r="F597" s="16"/>
      <c r="G597" s="16"/>
      <c r="H597" s="16"/>
      <c r="I597" s="26"/>
      <c r="J597" s="27"/>
      <c r="K597" s="93"/>
      <c r="L597" s="93"/>
      <c r="M597" s="93"/>
      <c r="N597" s="11"/>
      <c r="O597" s="93"/>
      <c r="P597" s="11"/>
      <c r="Q597" s="16"/>
      <c r="R597" s="16"/>
    </row>
    <row r="598" spans="1:18" x14ac:dyDescent="0.25">
      <c r="A598" s="16"/>
      <c r="B598" s="16"/>
      <c r="C598" s="16"/>
      <c r="D598" s="38"/>
      <c r="E598" s="16"/>
      <c r="F598" s="16"/>
      <c r="G598" s="16"/>
      <c r="H598" s="16"/>
      <c r="I598" s="26"/>
      <c r="J598" s="27"/>
      <c r="K598" s="93"/>
      <c r="L598" s="93"/>
      <c r="M598" s="93"/>
      <c r="N598" s="11"/>
      <c r="O598" s="93"/>
      <c r="P598" s="11"/>
      <c r="Q598" s="16"/>
      <c r="R598" s="16"/>
    </row>
    <row r="599" spans="1:18" x14ac:dyDescent="0.25">
      <c r="A599" s="16"/>
      <c r="B599" s="16"/>
      <c r="C599" s="16"/>
      <c r="D599" s="38"/>
      <c r="E599" s="16"/>
      <c r="F599" s="16"/>
      <c r="G599" s="16"/>
      <c r="H599" s="16"/>
      <c r="I599" s="26"/>
      <c r="J599" s="27"/>
      <c r="K599" s="93"/>
      <c r="L599" s="93"/>
      <c r="M599" s="93"/>
      <c r="N599" s="11"/>
      <c r="O599" s="93"/>
      <c r="P599" s="11"/>
      <c r="Q599" s="16"/>
      <c r="R599" s="16"/>
    </row>
    <row r="600" spans="1:18" x14ac:dyDescent="0.25">
      <c r="A600" s="16"/>
      <c r="B600" s="16"/>
      <c r="C600" s="16"/>
      <c r="D600" s="38"/>
      <c r="E600" s="16"/>
      <c r="F600" s="16"/>
      <c r="G600" s="16"/>
      <c r="H600" s="16"/>
      <c r="I600" s="26"/>
      <c r="J600" s="27"/>
      <c r="K600" s="93"/>
      <c r="L600" s="93"/>
      <c r="M600" s="93"/>
      <c r="N600" s="11"/>
      <c r="O600" s="93"/>
      <c r="P600" s="11"/>
      <c r="Q600" s="16"/>
      <c r="R600" s="16"/>
    </row>
    <row r="601" spans="1:18" x14ac:dyDescent="0.25">
      <c r="A601" s="16"/>
      <c r="B601" s="16"/>
      <c r="C601" s="16"/>
      <c r="D601" s="38"/>
      <c r="E601" s="16"/>
      <c r="F601" s="16"/>
      <c r="G601" s="16"/>
      <c r="H601" s="16"/>
      <c r="I601" s="26"/>
      <c r="J601" s="27"/>
      <c r="K601" s="93"/>
      <c r="L601" s="93"/>
      <c r="M601" s="93"/>
      <c r="N601" s="11"/>
      <c r="O601" s="93"/>
      <c r="P601" s="11"/>
      <c r="Q601" s="16"/>
      <c r="R601" s="16"/>
    </row>
    <row r="602" spans="1:18" x14ac:dyDescent="0.25">
      <c r="A602" s="16"/>
      <c r="B602" s="16"/>
      <c r="C602" s="16"/>
      <c r="D602" s="38"/>
      <c r="E602" s="16"/>
      <c r="F602" s="16"/>
      <c r="G602" s="16"/>
      <c r="H602" s="16"/>
      <c r="I602" s="26"/>
      <c r="J602" s="27"/>
      <c r="K602" s="93"/>
      <c r="L602" s="93"/>
      <c r="M602" s="93"/>
      <c r="N602" s="11"/>
      <c r="O602" s="93"/>
      <c r="P602" s="11"/>
      <c r="Q602" s="16"/>
      <c r="R602" s="16"/>
    </row>
    <row r="603" spans="1:18" x14ac:dyDescent="0.25">
      <c r="A603" s="16"/>
      <c r="B603" s="16"/>
      <c r="C603" s="16"/>
      <c r="D603" s="38"/>
      <c r="E603" s="16"/>
      <c r="F603" s="16"/>
      <c r="G603" s="16"/>
      <c r="H603" s="16"/>
      <c r="I603" s="26"/>
      <c r="J603" s="27"/>
      <c r="K603" s="93"/>
      <c r="L603" s="93"/>
      <c r="M603" s="93"/>
      <c r="N603" s="11"/>
      <c r="O603" s="93"/>
      <c r="P603" s="11"/>
      <c r="Q603" s="16"/>
      <c r="R603" s="16"/>
    </row>
    <row r="604" spans="1:18" x14ac:dyDescent="0.25">
      <c r="A604" s="16"/>
      <c r="B604" s="16"/>
      <c r="C604" s="16"/>
      <c r="D604" s="38"/>
      <c r="E604" s="16"/>
      <c r="F604" s="16"/>
      <c r="G604" s="16"/>
      <c r="H604" s="16"/>
      <c r="I604" s="26"/>
      <c r="J604" s="27"/>
      <c r="K604" s="93"/>
      <c r="L604" s="93"/>
      <c r="M604" s="93"/>
      <c r="N604" s="11"/>
      <c r="O604" s="93"/>
      <c r="P604" s="11"/>
      <c r="Q604" s="16"/>
      <c r="R604" s="16"/>
    </row>
    <row r="605" spans="1:18" x14ac:dyDescent="0.25">
      <c r="A605" s="16"/>
      <c r="B605" s="16"/>
      <c r="C605" s="16"/>
      <c r="D605" s="38"/>
      <c r="E605" s="16"/>
      <c r="F605" s="16"/>
      <c r="G605" s="16"/>
      <c r="H605" s="16"/>
      <c r="I605" s="26"/>
      <c r="J605" s="27"/>
      <c r="K605" s="93"/>
      <c r="L605" s="93"/>
      <c r="M605" s="93"/>
      <c r="N605" s="11"/>
      <c r="O605" s="93"/>
      <c r="P605" s="11"/>
      <c r="Q605" s="16"/>
      <c r="R605" s="16"/>
    </row>
    <row r="606" spans="1:18" x14ac:dyDescent="0.25">
      <c r="A606" s="16"/>
      <c r="B606" s="16"/>
      <c r="C606" s="16"/>
      <c r="D606" s="38"/>
      <c r="E606" s="16"/>
      <c r="F606" s="16"/>
      <c r="G606" s="16"/>
      <c r="H606" s="16"/>
      <c r="I606" s="26"/>
      <c r="J606" s="27"/>
      <c r="K606" s="93"/>
      <c r="L606" s="93"/>
      <c r="M606" s="93"/>
      <c r="N606" s="11"/>
      <c r="O606" s="93"/>
      <c r="P606" s="11"/>
      <c r="Q606" s="16"/>
      <c r="R606" s="16"/>
    </row>
    <row r="607" spans="1:18" x14ac:dyDescent="0.25">
      <c r="A607" s="16"/>
      <c r="B607" s="16"/>
      <c r="C607" s="16"/>
      <c r="D607" s="38"/>
      <c r="E607" s="16"/>
      <c r="F607" s="16"/>
      <c r="G607" s="16"/>
      <c r="H607" s="16"/>
      <c r="I607" s="26"/>
      <c r="J607" s="27"/>
      <c r="K607" s="93"/>
      <c r="L607" s="93"/>
      <c r="M607" s="93"/>
      <c r="N607" s="11"/>
      <c r="O607" s="93"/>
      <c r="P607" s="11"/>
      <c r="Q607" s="16"/>
      <c r="R607" s="16"/>
    </row>
    <row r="608" spans="1:18" x14ac:dyDescent="0.25">
      <c r="A608" s="16"/>
      <c r="B608" s="16"/>
      <c r="C608" s="16"/>
      <c r="D608" s="38"/>
      <c r="E608" s="16"/>
      <c r="F608" s="16"/>
      <c r="G608" s="16"/>
      <c r="H608" s="16"/>
      <c r="I608" s="26"/>
      <c r="J608" s="27"/>
      <c r="K608" s="93"/>
      <c r="L608" s="93"/>
      <c r="M608" s="93"/>
      <c r="N608" s="11"/>
      <c r="O608" s="93"/>
      <c r="P608" s="11"/>
      <c r="Q608" s="16"/>
      <c r="R608" s="16"/>
    </row>
    <row r="609" spans="1:18" x14ac:dyDescent="0.25">
      <c r="A609" s="16"/>
      <c r="B609" s="16"/>
      <c r="C609" s="16"/>
      <c r="D609" s="38"/>
      <c r="E609" s="16"/>
      <c r="F609" s="16"/>
      <c r="G609" s="16"/>
      <c r="H609" s="16"/>
      <c r="I609" s="26"/>
      <c r="J609" s="27"/>
      <c r="K609" s="93"/>
      <c r="L609" s="93"/>
      <c r="M609" s="93"/>
      <c r="N609" s="11"/>
      <c r="O609" s="93"/>
      <c r="P609" s="11"/>
      <c r="Q609" s="16"/>
      <c r="R609" s="16"/>
    </row>
    <row r="610" spans="1:18" x14ac:dyDescent="0.25">
      <c r="A610" s="16"/>
      <c r="B610" s="16"/>
      <c r="C610" s="16"/>
      <c r="D610" s="38"/>
      <c r="E610" s="16"/>
      <c r="F610" s="16"/>
      <c r="G610" s="16"/>
      <c r="H610" s="16"/>
      <c r="I610" s="26"/>
      <c r="J610" s="27"/>
      <c r="K610" s="93"/>
      <c r="L610" s="93"/>
      <c r="M610" s="93"/>
      <c r="N610" s="11"/>
      <c r="O610" s="93"/>
      <c r="P610" s="11"/>
      <c r="Q610" s="16"/>
      <c r="R610" s="16"/>
    </row>
    <row r="611" spans="1:18" x14ac:dyDescent="0.25">
      <c r="A611" s="16"/>
      <c r="B611" s="16"/>
      <c r="C611" s="16"/>
      <c r="D611" s="38"/>
      <c r="E611" s="16"/>
      <c r="F611" s="16"/>
      <c r="G611" s="16"/>
      <c r="H611" s="16"/>
      <c r="I611" s="26"/>
      <c r="J611" s="27"/>
      <c r="K611" s="93"/>
      <c r="L611" s="93"/>
      <c r="M611" s="93"/>
      <c r="N611" s="11"/>
      <c r="O611" s="93"/>
      <c r="P611" s="11"/>
      <c r="Q611" s="16"/>
      <c r="R611" s="16"/>
    </row>
    <row r="612" spans="1:18" x14ac:dyDescent="0.25">
      <c r="A612" s="16"/>
      <c r="B612" s="16"/>
      <c r="C612" s="16"/>
      <c r="D612" s="38"/>
      <c r="E612" s="16"/>
      <c r="F612" s="16"/>
      <c r="G612" s="16"/>
      <c r="H612" s="16"/>
      <c r="I612" s="26"/>
      <c r="J612" s="27"/>
      <c r="K612" s="93"/>
      <c r="L612" s="93"/>
      <c r="M612" s="93"/>
      <c r="N612" s="11"/>
      <c r="O612" s="93"/>
      <c r="P612" s="11"/>
      <c r="Q612" s="16"/>
      <c r="R612" s="16"/>
    </row>
    <row r="613" spans="1:18" x14ac:dyDescent="0.25">
      <c r="A613" s="16"/>
      <c r="B613" s="16"/>
      <c r="C613" s="16"/>
      <c r="D613" s="38"/>
      <c r="E613" s="16"/>
      <c r="F613" s="16"/>
      <c r="G613" s="16"/>
      <c r="H613" s="16"/>
      <c r="I613" s="26"/>
      <c r="J613" s="27"/>
      <c r="K613" s="93"/>
      <c r="L613" s="93"/>
      <c r="M613" s="93"/>
      <c r="N613" s="11"/>
      <c r="O613" s="93"/>
      <c r="P613" s="11"/>
      <c r="Q613" s="16"/>
      <c r="R613" s="16"/>
    </row>
    <row r="614" spans="1:18" x14ac:dyDescent="0.25">
      <c r="A614" s="16"/>
      <c r="B614" s="16"/>
      <c r="C614" s="16"/>
      <c r="D614" s="38"/>
      <c r="E614" s="16"/>
      <c r="F614" s="16"/>
      <c r="G614" s="16"/>
      <c r="H614" s="16"/>
      <c r="I614" s="26"/>
      <c r="J614" s="27"/>
      <c r="K614" s="93"/>
      <c r="L614" s="93"/>
      <c r="M614" s="93"/>
      <c r="N614" s="11"/>
      <c r="O614" s="93"/>
      <c r="P614" s="11"/>
      <c r="Q614" s="16"/>
      <c r="R614" s="16"/>
    </row>
    <row r="615" spans="1:18" x14ac:dyDescent="0.25">
      <c r="A615" s="16"/>
      <c r="B615" s="16"/>
      <c r="C615" s="16"/>
      <c r="D615" s="38"/>
      <c r="E615" s="16"/>
      <c r="F615" s="16"/>
      <c r="G615" s="16"/>
      <c r="H615" s="16"/>
      <c r="I615" s="26"/>
      <c r="J615" s="27"/>
      <c r="K615" s="93"/>
      <c r="L615" s="93"/>
      <c r="M615" s="93"/>
      <c r="N615" s="11"/>
      <c r="O615" s="93"/>
      <c r="P615" s="11"/>
      <c r="Q615" s="16"/>
      <c r="R615" s="16"/>
    </row>
    <row r="616" spans="1:18" x14ac:dyDescent="0.25">
      <c r="A616" s="16"/>
      <c r="B616" s="16"/>
      <c r="C616" s="16"/>
      <c r="D616" s="38"/>
      <c r="E616" s="16"/>
      <c r="F616" s="16"/>
      <c r="G616" s="16"/>
      <c r="H616" s="16"/>
      <c r="I616" s="26"/>
      <c r="J616" s="27"/>
      <c r="K616" s="93"/>
      <c r="L616" s="93"/>
      <c r="M616" s="93"/>
      <c r="N616" s="11"/>
      <c r="O616" s="93"/>
      <c r="P616" s="11"/>
      <c r="Q616" s="16"/>
      <c r="R616" s="16"/>
    </row>
    <row r="617" spans="1:18" x14ac:dyDescent="0.25">
      <c r="A617" s="16"/>
      <c r="B617" s="16"/>
      <c r="C617" s="16"/>
      <c r="D617" s="38"/>
      <c r="E617" s="16"/>
      <c r="F617" s="16"/>
      <c r="G617" s="16"/>
      <c r="H617" s="16"/>
      <c r="I617" s="26"/>
      <c r="J617" s="27"/>
      <c r="K617" s="93"/>
      <c r="L617" s="93"/>
      <c r="M617" s="93"/>
      <c r="N617" s="11"/>
      <c r="O617" s="93"/>
      <c r="P617" s="11"/>
      <c r="Q617" s="16"/>
      <c r="R617" s="16"/>
    </row>
    <row r="618" spans="1:18" x14ac:dyDescent="0.25">
      <c r="A618" s="16"/>
      <c r="B618" s="16"/>
      <c r="C618" s="16"/>
      <c r="D618" s="38"/>
      <c r="E618" s="16"/>
      <c r="F618" s="16"/>
      <c r="G618" s="16"/>
      <c r="H618" s="16"/>
      <c r="I618" s="26"/>
      <c r="J618" s="27"/>
      <c r="K618" s="93"/>
      <c r="L618" s="93"/>
      <c r="M618" s="93"/>
      <c r="N618" s="11"/>
      <c r="O618" s="93"/>
      <c r="P618" s="11"/>
      <c r="Q618" s="16"/>
      <c r="R618" s="16"/>
    </row>
    <row r="619" spans="1:18" x14ac:dyDescent="0.25">
      <c r="A619" s="16"/>
      <c r="B619" s="16"/>
      <c r="C619" s="16"/>
      <c r="D619" s="38"/>
      <c r="E619" s="16"/>
      <c r="F619" s="16"/>
      <c r="G619" s="16"/>
      <c r="H619" s="16"/>
      <c r="I619" s="26"/>
      <c r="J619" s="27"/>
      <c r="K619" s="93"/>
      <c r="L619" s="93"/>
      <c r="M619" s="93"/>
      <c r="N619" s="11"/>
      <c r="O619" s="93"/>
      <c r="P619" s="11"/>
      <c r="Q619" s="16"/>
      <c r="R619" s="16"/>
    </row>
    <row r="620" spans="1:18" x14ac:dyDescent="0.25">
      <c r="A620" s="16"/>
      <c r="B620" s="16"/>
      <c r="C620" s="16"/>
      <c r="D620" s="38"/>
      <c r="E620" s="16"/>
      <c r="F620" s="16"/>
      <c r="G620" s="16"/>
      <c r="H620" s="16"/>
      <c r="I620" s="26"/>
      <c r="J620" s="27"/>
      <c r="K620" s="93"/>
      <c r="L620" s="93"/>
      <c r="M620" s="93"/>
      <c r="N620" s="11"/>
      <c r="O620" s="93"/>
      <c r="P620" s="11"/>
      <c r="Q620" s="16"/>
      <c r="R620" s="16"/>
    </row>
    <row r="621" spans="1:18" x14ac:dyDescent="0.25">
      <c r="A621" s="16"/>
      <c r="B621" s="16"/>
      <c r="C621" s="16"/>
      <c r="D621" s="38"/>
      <c r="E621" s="16"/>
      <c r="F621" s="16"/>
      <c r="G621" s="16"/>
      <c r="H621" s="16"/>
      <c r="I621" s="26"/>
      <c r="J621" s="27"/>
      <c r="K621" s="93"/>
      <c r="L621" s="93"/>
      <c r="M621" s="93"/>
      <c r="N621" s="11"/>
      <c r="O621" s="93"/>
      <c r="P621" s="11"/>
      <c r="Q621" s="16"/>
      <c r="R621" s="16"/>
    </row>
    <row r="622" spans="1:18" x14ac:dyDescent="0.25">
      <c r="A622" s="16"/>
      <c r="B622" s="16"/>
      <c r="C622" s="16"/>
      <c r="D622" s="38"/>
      <c r="E622" s="16"/>
      <c r="F622" s="16"/>
      <c r="G622" s="16"/>
      <c r="H622" s="16"/>
      <c r="I622" s="26"/>
      <c r="J622" s="27"/>
      <c r="K622" s="93"/>
      <c r="L622" s="93"/>
      <c r="M622" s="93"/>
      <c r="N622" s="11"/>
      <c r="O622" s="93"/>
      <c r="P622" s="11"/>
      <c r="Q622" s="16"/>
      <c r="R622" s="16"/>
    </row>
    <row r="623" spans="1:18" x14ac:dyDescent="0.25">
      <c r="A623" s="16"/>
      <c r="B623" s="16"/>
      <c r="C623" s="16"/>
      <c r="D623" s="38"/>
      <c r="E623" s="16"/>
      <c r="F623" s="16"/>
      <c r="G623" s="16"/>
      <c r="H623" s="16"/>
      <c r="I623" s="26"/>
      <c r="J623" s="27"/>
      <c r="K623" s="93"/>
      <c r="L623" s="93"/>
      <c r="M623" s="93"/>
      <c r="N623" s="11"/>
      <c r="O623" s="93"/>
      <c r="P623" s="11"/>
      <c r="Q623" s="16"/>
      <c r="R623" s="16"/>
    </row>
    <row r="624" spans="1:18" x14ac:dyDescent="0.25">
      <c r="A624" s="16"/>
      <c r="B624" s="16"/>
      <c r="C624" s="16"/>
      <c r="D624" s="38"/>
      <c r="E624" s="16"/>
      <c r="F624" s="16"/>
      <c r="G624" s="16"/>
      <c r="H624" s="16"/>
      <c r="I624" s="26"/>
      <c r="J624" s="27"/>
      <c r="K624" s="93"/>
      <c r="L624" s="93"/>
      <c r="M624" s="93"/>
      <c r="N624" s="11"/>
      <c r="O624" s="93"/>
      <c r="P624" s="11"/>
      <c r="Q624" s="16"/>
      <c r="R624" s="16"/>
    </row>
    <row r="625" spans="1:18" x14ac:dyDescent="0.25">
      <c r="A625" s="16"/>
      <c r="B625" s="16"/>
      <c r="C625" s="16"/>
      <c r="D625" s="38"/>
      <c r="E625" s="16"/>
      <c r="F625" s="16"/>
      <c r="G625" s="16"/>
      <c r="H625" s="16"/>
      <c r="I625" s="26"/>
      <c r="J625" s="27"/>
      <c r="K625" s="93"/>
      <c r="L625" s="93"/>
      <c r="M625" s="93"/>
      <c r="N625" s="11"/>
      <c r="O625" s="93"/>
      <c r="P625" s="11"/>
      <c r="Q625" s="16"/>
      <c r="R625" s="16"/>
    </row>
    <row r="626" spans="1:18" x14ac:dyDescent="0.25">
      <c r="A626" s="16"/>
      <c r="B626" s="16"/>
      <c r="C626" s="16"/>
      <c r="D626" s="38"/>
      <c r="E626" s="16"/>
      <c r="F626" s="16"/>
      <c r="G626" s="16"/>
      <c r="H626" s="16"/>
      <c r="I626" s="26"/>
      <c r="J626" s="27"/>
      <c r="K626" s="93"/>
      <c r="L626" s="93"/>
      <c r="M626" s="93"/>
      <c r="N626" s="11"/>
      <c r="O626" s="93"/>
      <c r="P626" s="11"/>
      <c r="Q626" s="16"/>
      <c r="R626" s="16"/>
    </row>
    <row r="627" spans="1:18" x14ac:dyDescent="0.25">
      <c r="A627" s="16"/>
      <c r="B627" s="16"/>
      <c r="C627" s="16"/>
      <c r="D627" s="38"/>
      <c r="E627" s="16"/>
      <c r="F627" s="16"/>
      <c r="G627" s="16"/>
      <c r="H627" s="16"/>
      <c r="I627" s="26"/>
      <c r="J627" s="27"/>
      <c r="K627" s="93"/>
      <c r="L627" s="93"/>
      <c r="M627" s="93"/>
      <c r="N627" s="11"/>
      <c r="O627" s="93"/>
      <c r="P627" s="11"/>
      <c r="Q627" s="16"/>
      <c r="R627" s="16"/>
    </row>
    <row r="628" spans="1:18" x14ac:dyDescent="0.25">
      <c r="A628" s="16"/>
      <c r="B628" s="16"/>
      <c r="C628" s="16"/>
      <c r="D628" s="38"/>
      <c r="E628" s="16"/>
      <c r="F628" s="16"/>
      <c r="G628" s="16"/>
      <c r="H628" s="16"/>
      <c r="I628" s="26"/>
      <c r="J628" s="27"/>
      <c r="K628" s="93"/>
      <c r="L628" s="93"/>
      <c r="M628" s="93"/>
      <c r="N628" s="11"/>
      <c r="O628" s="93"/>
      <c r="P628" s="11"/>
      <c r="Q628" s="16"/>
      <c r="R628" s="16"/>
    </row>
    <row r="629" spans="1:18" x14ac:dyDescent="0.25">
      <c r="A629" s="16"/>
      <c r="B629" s="16"/>
      <c r="C629" s="16"/>
      <c r="D629" s="38"/>
      <c r="E629" s="16"/>
      <c r="F629" s="16"/>
      <c r="G629" s="16"/>
      <c r="H629" s="16"/>
      <c r="I629" s="26"/>
      <c r="J629" s="27"/>
      <c r="K629" s="93"/>
      <c r="L629" s="93"/>
      <c r="M629" s="93"/>
      <c r="N629" s="11"/>
      <c r="O629" s="93"/>
      <c r="P629" s="11"/>
      <c r="Q629" s="16"/>
      <c r="R629" s="16"/>
    </row>
    <row r="630" spans="1:18" x14ac:dyDescent="0.25">
      <c r="A630" s="16"/>
      <c r="B630" s="16"/>
      <c r="C630" s="16"/>
      <c r="D630" s="38"/>
      <c r="E630" s="16"/>
      <c r="F630" s="16"/>
      <c r="G630" s="16"/>
      <c r="H630" s="16"/>
      <c r="I630" s="26"/>
      <c r="J630" s="27"/>
      <c r="K630" s="93"/>
      <c r="L630" s="93"/>
      <c r="M630" s="93"/>
      <c r="N630" s="11"/>
      <c r="O630" s="93"/>
      <c r="P630" s="11"/>
      <c r="Q630" s="16"/>
      <c r="R630" s="16"/>
    </row>
    <row r="631" spans="1:18" x14ac:dyDescent="0.25">
      <c r="A631" s="16"/>
      <c r="B631" s="16"/>
      <c r="C631" s="16"/>
      <c r="D631" s="38"/>
      <c r="E631" s="16"/>
      <c r="F631" s="16"/>
      <c r="G631" s="16"/>
      <c r="H631" s="16"/>
      <c r="I631" s="26"/>
      <c r="J631" s="27"/>
      <c r="K631" s="93"/>
      <c r="L631" s="93"/>
      <c r="M631" s="93"/>
      <c r="N631" s="11"/>
      <c r="O631" s="93"/>
      <c r="P631" s="11"/>
      <c r="Q631" s="16"/>
      <c r="R631" s="16"/>
    </row>
    <row r="632" spans="1:18" x14ac:dyDescent="0.25">
      <c r="A632" s="16"/>
      <c r="B632" s="16"/>
      <c r="C632" s="16"/>
      <c r="D632" s="38"/>
      <c r="E632" s="16"/>
      <c r="F632" s="16"/>
      <c r="G632" s="16"/>
      <c r="H632" s="16"/>
      <c r="I632" s="26"/>
      <c r="J632" s="27"/>
      <c r="K632" s="93"/>
      <c r="L632" s="93"/>
      <c r="M632" s="93"/>
      <c r="N632" s="11"/>
      <c r="O632" s="93"/>
      <c r="P632" s="11"/>
      <c r="Q632" s="16"/>
      <c r="R632" s="16"/>
    </row>
    <row r="633" spans="1:18" x14ac:dyDescent="0.25">
      <c r="A633" s="16"/>
      <c r="B633" s="16"/>
      <c r="C633" s="16"/>
      <c r="D633" s="38"/>
      <c r="E633" s="16"/>
      <c r="F633" s="16"/>
      <c r="G633" s="16"/>
      <c r="H633" s="16"/>
      <c r="I633" s="26"/>
      <c r="J633" s="27"/>
      <c r="K633" s="93"/>
      <c r="L633" s="93"/>
      <c r="M633" s="93"/>
      <c r="N633" s="11"/>
      <c r="O633" s="93"/>
      <c r="P633" s="11"/>
      <c r="Q633" s="16"/>
      <c r="R633" s="16"/>
    </row>
    <row r="634" spans="1:18" x14ac:dyDescent="0.25">
      <c r="A634" s="16"/>
      <c r="B634" s="16"/>
      <c r="C634" s="16"/>
      <c r="D634" s="38"/>
      <c r="E634" s="16"/>
      <c r="F634" s="16"/>
      <c r="G634" s="16"/>
      <c r="H634" s="16"/>
      <c r="I634" s="26"/>
      <c r="J634" s="27"/>
      <c r="K634" s="93"/>
      <c r="L634" s="93"/>
      <c r="M634" s="93"/>
      <c r="N634" s="11"/>
      <c r="O634" s="93"/>
      <c r="P634" s="11"/>
      <c r="Q634" s="16"/>
      <c r="R634" s="16"/>
    </row>
    <row r="635" spans="1:18" x14ac:dyDescent="0.25">
      <c r="A635" s="16"/>
      <c r="B635" s="16"/>
      <c r="C635" s="16"/>
      <c r="D635" s="38"/>
      <c r="E635" s="16"/>
      <c r="F635" s="16"/>
      <c r="G635" s="16"/>
      <c r="H635" s="16"/>
      <c r="I635" s="26"/>
      <c r="J635" s="27"/>
      <c r="K635" s="93"/>
      <c r="L635" s="93"/>
      <c r="M635" s="93"/>
      <c r="N635" s="11"/>
      <c r="O635" s="93"/>
      <c r="P635" s="11"/>
      <c r="Q635" s="16"/>
      <c r="R635" s="16"/>
    </row>
    <row r="636" spans="1:18" x14ac:dyDescent="0.25">
      <c r="A636" s="16"/>
      <c r="B636" s="16"/>
      <c r="C636" s="16"/>
      <c r="D636" s="38"/>
      <c r="E636" s="16"/>
      <c r="F636" s="16"/>
      <c r="G636" s="16"/>
      <c r="H636" s="16"/>
      <c r="I636" s="26"/>
      <c r="J636" s="27"/>
      <c r="K636" s="93"/>
      <c r="L636" s="93"/>
      <c r="M636" s="93"/>
      <c r="N636" s="11"/>
      <c r="O636" s="93"/>
      <c r="P636" s="11"/>
      <c r="Q636" s="16"/>
      <c r="R636" s="16"/>
    </row>
    <row r="637" spans="1:18" x14ac:dyDescent="0.25">
      <c r="A637" s="16"/>
      <c r="B637" s="16"/>
      <c r="C637" s="16"/>
      <c r="D637" s="38"/>
      <c r="E637" s="16"/>
      <c r="F637" s="16"/>
      <c r="G637" s="16"/>
      <c r="H637" s="16"/>
      <c r="I637" s="26"/>
      <c r="J637" s="27"/>
      <c r="K637" s="93"/>
      <c r="L637" s="93"/>
      <c r="M637" s="93"/>
      <c r="N637" s="11"/>
      <c r="O637" s="93"/>
      <c r="P637" s="11"/>
      <c r="Q637" s="16"/>
      <c r="R637" s="16"/>
    </row>
    <row r="638" spans="1:18" x14ac:dyDescent="0.25">
      <c r="A638" s="16"/>
      <c r="B638" s="16"/>
      <c r="C638" s="16"/>
      <c r="D638" s="38"/>
      <c r="E638" s="16"/>
      <c r="F638" s="16"/>
      <c r="G638" s="16"/>
      <c r="H638" s="16"/>
      <c r="I638" s="26"/>
      <c r="J638" s="27"/>
      <c r="K638" s="93"/>
      <c r="L638" s="93"/>
      <c r="M638" s="93"/>
      <c r="N638" s="11"/>
      <c r="O638" s="93"/>
      <c r="P638" s="11"/>
      <c r="Q638" s="16"/>
      <c r="R638" s="16"/>
    </row>
    <row r="639" spans="1:18" x14ac:dyDescent="0.25">
      <c r="A639" s="16"/>
      <c r="B639" s="16"/>
      <c r="C639" s="16"/>
      <c r="D639" s="38"/>
      <c r="E639" s="16"/>
      <c r="F639" s="16"/>
      <c r="G639" s="16"/>
      <c r="H639" s="16"/>
      <c r="I639" s="26"/>
      <c r="J639" s="27"/>
      <c r="K639" s="93"/>
      <c r="L639" s="93"/>
      <c r="M639" s="93"/>
      <c r="N639" s="11"/>
      <c r="O639" s="93"/>
      <c r="P639" s="11"/>
      <c r="Q639" s="16"/>
      <c r="R639" s="16"/>
    </row>
    <row r="640" spans="1:18" x14ac:dyDescent="0.25">
      <c r="A640" s="16"/>
      <c r="B640" s="16"/>
      <c r="C640" s="16"/>
      <c r="D640" s="38"/>
      <c r="E640" s="16"/>
      <c r="F640" s="16"/>
      <c r="G640" s="16"/>
      <c r="H640" s="16"/>
      <c r="I640" s="26"/>
      <c r="J640" s="27"/>
      <c r="K640" s="93"/>
      <c r="L640" s="93"/>
      <c r="M640" s="93"/>
      <c r="N640" s="11"/>
      <c r="O640" s="93"/>
      <c r="P640" s="11"/>
      <c r="Q640" s="16"/>
      <c r="R640" s="16"/>
    </row>
    <row r="641" spans="1:18" x14ac:dyDescent="0.25">
      <c r="A641" s="16"/>
      <c r="B641" s="16"/>
      <c r="C641" s="16"/>
      <c r="D641" s="38"/>
      <c r="E641" s="16"/>
      <c r="F641" s="16"/>
      <c r="G641" s="16"/>
      <c r="H641" s="16"/>
      <c r="I641" s="26"/>
      <c r="J641" s="27"/>
      <c r="K641" s="93"/>
      <c r="L641" s="93"/>
      <c r="M641" s="93"/>
      <c r="N641" s="11"/>
      <c r="O641" s="93"/>
      <c r="P641" s="11"/>
      <c r="Q641" s="16"/>
      <c r="R641" s="16"/>
    </row>
    <row r="642" spans="1:18" x14ac:dyDescent="0.25">
      <c r="A642" s="16"/>
      <c r="B642" s="16"/>
      <c r="C642" s="16"/>
      <c r="D642" s="38"/>
      <c r="E642" s="16"/>
      <c r="F642" s="16"/>
      <c r="G642" s="16"/>
      <c r="H642" s="16"/>
      <c r="I642" s="26"/>
      <c r="J642" s="27"/>
      <c r="K642" s="93"/>
      <c r="L642" s="93"/>
      <c r="M642" s="93"/>
      <c r="N642" s="11"/>
      <c r="O642" s="93"/>
      <c r="P642" s="11"/>
      <c r="Q642" s="16"/>
      <c r="R642" s="16"/>
    </row>
    <row r="643" spans="1:18" x14ac:dyDescent="0.25">
      <c r="A643" s="16"/>
      <c r="B643" s="16"/>
      <c r="C643" s="16"/>
      <c r="D643" s="38"/>
      <c r="E643" s="16"/>
      <c r="F643" s="16"/>
      <c r="G643" s="16"/>
      <c r="H643" s="16"/>
      <c r="I643" s="26"/>
      <c r="J643" s="27"/>
      <c r="K643" s="93"/>
      <c r="L643" s="93"/>
      <c r="M643" s="93"/>
      <c r="N643" s="11"/>
      <c r="O643" s="93"/>
      <c r="P643" s="11"/>
      <c r="Q643" s="16"/>
      <c r="R643" s="16"/>
    </row>
    <row r="644" spans="1:18" x14ac:dyDescent="0.25">
      <c r="A644" s="16"/>
      <c r="B644" s="16"/>
      <c r="C644" s="16"/>
      <c r="D644" s="38"/>
      <c r="E644" s="16"/>
      <c r="F644" s="16"/>
      <c r="G644" s="16"/>
      <c r="H644" s="16"/>
      <c r="I644" s="26"/>
      <c r="J644" s="27"/>
      <c r="K644" s="93"/>
      <c r="L644" s="93"/>
      <c r="M644" s="93"/>
      <c r="N644" s="11"/>
      <c r="O644" s="93"/>
      <c r="P644" s="11"/>
      <c r="Q644" s="16"/>
      <c r="R644" s="16"/>
    </row>
    <row r="645" spans="1:18" x14ac:dyDescent="0.25">
      <c r="A645" s="16"/>
      <c r="B645" s="16"/>
      <c r="C645" s="16"/>
      <c r="D645" s="38"/>
      <c r="E645" s="16"/>
      <c r="F645" s="16"/>
      <c r="G645" s="16"/>
      <c r="H645" s="16"/>
      <c r="I645" s="26"/>
      <c r="J645" s="27"/>
      <c r="K645" s="93"/>
      <c r="L645" s="93"/>
      <c r="M645" s="93"/>
      <c r="N645" s="11"/>
      <c r="O645" s="93"/>
      <c r="P645" s="11"/>
      <c r="Q645" s="16"/>
      <c r="R645" s="16"/>
    </row>
    <row r="646" spans="1:18" x14ac:dyDescent="0.25">
      <c r="A646" s="16"/>
      <c r="B646" s="16"/>
      <c r="C646" s="16"/>
      <c r="D646" s="38"/>
      <c r="E646" s="16"/>
      <c r="F646" s="16"/>
      <c r="G646" s="16"/>
      <c r="H646" s="16"/>
      <c r="I646" s="26"/>
      <c r="J646" s="27"/>
      <c r="K646" s="93"/>
      <c r="L646" s="93"/>
      <c r="M646" s="93"/>
      <c r="N646" s="11"/>
      <c r="O646" s="93"/>
      <c r="P646" s="11"/>
      <c r="Q646" s="16"/>
      <c r="R646" s="16"/>
    </row>
    <row r="647" spans="1:18" x14ac:dyDescent="0.25">
      <c r="A647" s="16"/>
      <c r="B647" s="16"/>
      <c r="C647" s="16"/>
      <c r="D647" s="38"/>
      <c r="E647" s="16"/>
      <c r="F647" s="16"/>
      <c r="G647" s="16"/>
      <c r="H647" s="16"/>
      <c r="I647" s="26"/>
      <c r="J647" s="27"/>
      <c r="K647" s="93"/>
      <c r="L647" s="93"/>
      <c r="M647" s="93"/>
      <c r="N647" s="11"/>
      <c r="O647" s="93"/>
      <c r="P647" s="11"/>
      <c r="Q647" s="16"/>
      <c r="R647" s="16"/>
    </row>
    <row r="648" spans="1:18" x14ac:dyDescent="0.25">
      <c r="A648" s="16"/>
      <c r="B648" s="16"/>
      <c r="C648" s="16"/>
      <c r="D648" s="38"/>
      <c r="E648" s="16"/>
      <c r="F648" s="16"/>
      <c r="G648" s="16"/>
      <c r="H648" s="16"/>
      <c r="I648" s="26"/>
      <c r="J648" s="27"/>
      <c r="K648" s="93"/>
      <c r="L648" s="93"/>
      <c r="M648" s="93"/>
      <c r="N648" s="11"/>
      <c r="O648" s="93"/>
      <c r="P648" s="11"/>
      <c r="Q648" s="16"/>
      <c r="R648" s="16"/>
    </row>
    <row r="649" spans="1:18" x14ac:dyDescent="0.25">
      <c r="A649" s="16"/>
      <c r="B649" s="16"/>
      <c r="C649" s="16"/>
      <c r="D649" s="38"/>
      <c r="E649" s="16"/>
      <c r="F649" s="16"/>
      <c r="G649" s="16"/>
      <c r="H649" s="16"/>
      <c r="I649" s="26"/>
      <c r="J649" s="27"/>
      <c r="K649" s="93"/>
      <c r="L649" s="93"/>
      <c r="M649" s="93"/>
      <c r="N649" s="11"/>
      <c r="O649" s="93"/>
      <c r="P649" s="11"/>
      <c r="Q649" s="16"/>
      <c r="R649" s="16"/>
    </row>
    <row r="650" spans="1:18" x14ac:dyDescent="0.25">
      <c r="A650" s="16"/>
      <c r="B650" s="16"/>
      <c r="C650" s="16"/>
      <c r="D650" s="38"/>
      <c r="E650" s="16"/>
      <c r="F650" s="16"/>
      <c r="G650" s="16"/>
      <c r="H650" s="16"/>
      <c r="I650" s="26"/>
      <c r="J650" s="27"/>
      <c r="K650" s="93"/>
      <c r="L650" s="93"/>
      <c r="M650" s="93"/>
      <c r="N650" s="11"/>
      <c r="O650" s="93"/>
      <c r="P650" s="11"/>
      <c r="Q650" s="16"/>
      <c r="R650" s="16"/>
    </row>
    <row r="651" spans="1:18" x14ac:dyDescent="0.25">
      <c r="A651" s="16"/>
      <c r="B651" s="16"/>
      <c r="C651" s="16"/>
      <c r="D651" s="38"/>
      <c r="E651" s="16"/>
      <c r="F651" s="16"/>
      <c r="G651" s="16"/>
      <c r="H651" s="16"/>
      <c r="I651" s="26"/>
      <c r="J651" s="27"/>
      <c r="K651" s="93"/>
      <c r="L651" s="93"/>
      <c r="M651" s="93"/>
      <c r="N651" s="11"/>
      <c r="O651" s="93"/>
      <c r="P651" s="11"/>
      <c r="Q651" s="16"/>
      <c r="R651" s="16"/>
    </row>
    <row r="652" spans="1:18" x14ac:dyDescent="0.25">
      <c r="A652" s="16"/>
      <c r="B652" s="16"/>
      <c r="C652" s="16"/>
      <c r="D652" s="38"/>
      <c r="E652" s="16"/>
      <c r="F652" s="16"/>
      <c r="G652" s="16"/>
      <c r="H652" s="16"/>
      <c r="I652" s="26"/>
      <c r="J652" s="27"/>
      <c r="K652" s="93"/>
      <c r="L652" s="93"/>
      <c r="M652" s="93"/>
      <c r="N652" s="11"/>
      <c r="O652" s="93"/>
      <c r="P652" s="11"/>
      <c r="Q652" s="16"/>
      <c r="R652" s="16"/>
    </row>
    <row r="653" spans="1:18" x14ac:dyDescent="0.25">
      <c r="A653" s="16"/>
      <c r="B653" s="16"/>
      <c r="C653" s="16"/>
      <c r="D653" s="38"/>
      <c r="E653" s="16"/>
      <c r="F653" s="16"/>
      <c r="G653" s="16"/>
      <c r="H653" s="16"/>
      <c r="I653" s="26"/>
      <c r="J653" s="27"/>
      <c r="K653" s="93"/>
      <c r="L653" s="93"/>
      <c r="M653" s="93"/>
      <c r="N653" s="11"/>
      <c r="O653" s="93"/>
      <c r="P653" s="11"/>
      <c r="Q653" s="16"/>
      <c r="R653" s="16"/>
    </row>
    <row r="654" spans="1:18" x14ac:dyDescent="0.25">
      <c r="A654" s="16"/>
      <c r="B654" s="16"/>
      <c r="C654" s="16"/>
      <c r="D654" s="38"/>
      <c r="E654" s="16"/>
      <c r="F654" s="16"/>
      <c r="G654" s="16"/>
      <c r="H654" s="16"/>
      <c r="I654" s="26"/>
      <c r="J654" s="27"/>
      <c r="K654" s="93"/>
      <c r="L654" s="93"/>
      <c r="M654" s="93"/>
      <c r="N654" s="11"/>
      <c r="O654" s="93"/>
      <c r="P654" s="11"/>
      <c r="Q654" s="16"/>
      <c r="R654" s="16"/>
    </row>
    <row r="655" spans="1:18" x14ac:dyDescent="0.25">
      <c r="A655" s="16"/>
      <c r="B655" s="16"/>
      <c r="C655" s="16"/>
      <c r="D655" s="38"/>
      <c r="E655" s="16"/>
      <c r="F655" s="16"/>
      <c r="G655" s="16"/>
      <c r="H655" s="16"/>
      <c r="I655" s="26"/>
      <c r="J655" s="27"/>
      <c r="K655" s="93"/>
      <c r="L655" s="93"/>
      <c r="M655" s="93"/>
      <c r="N655" s="11"/>
      <c r="O655" s="93"/>
      <c r="P655" s="11"/>
      <c r="Q655" s="16"/>
      <c r="R655" s="16"/>
    </row>
    <row r="656" spans="1:18" x14ac:dyDescent="0.25">
      <c r="A656" s="16"/>
      <c r="B656" s="16"/>
      <c r="C656" s="16"/>
      <c r="D656" s="38"/>
      <c r="E656" s="16"/>
      <c r="F656" s="16"/>
      <c r="G656" s="16"/>
      <c r="H656" s="16"/>
      <c r="I656" s="26"/>
      <c r="J656" s="27"/>
      <c r="K656" s="93"/>
      <c r="L656" s="93"/>
      <c r="M656" s="93"/>
      <c r="N656" s="11"/>
      <c r="O656" s="93"/>
      <c r="P656" s="11"/>
      <c r="Q656" s="16"/>
      <c r="R656" s="16"/>
    </row>
    <row r="657" spans="1:18" x14ac:dyDescent="0.25">
      <c r="A657" s="16"/>
      <c r="B657" s="16"/>
      <c r="C657" s="16"/>
      <c r="D657" s="38"/>
      <c r="E657" s="16"/>
      <c r="F657" s="16"/>
      <c r="G657" s="16"/>
      <c r="H657" s="16"/>
      <c r="I657" s="26"/>
      <c r="J657" s="27"/>
      <c r="K657" s="93"/>
      <c r="L657" s="93"/>
      <c r="M657" s="93"/>
      <c r="N657" s="11"/>
      <c r="O657" s="93"/>
      <c r="P657" s="11"/>
      <c r="Q657" s="16"/>
      <c r="R657" s="16"/>
    </row>
    <row r="658" spans="1:18" x14ac:dyDescent="0.25">
      <c r="A658" s="16"/>
      <c r="B658" s="16"/>
      <c r="C658" s="16"/>
      <c r="D658" s="38"/>
      <c r="E658" s="16"/>
      <c r="F658" s="16"/>
      <c r="G658" s="16"/>
      <c r="H658" s="16"/>
      <c r="I658" s="26"/>
      <c r="J658" s="27"/>
      <c r="K658" s="93"/>
      <c r="L658" s="93"/>
      <c r="M658" s="93"/>
      <c r="N658" s="11"/>
      <c r="O658" s="93"/>
      <c r="P658" s="11"/>
      <c r="Q658" s="16"/>
      <c r="R658" s="16"/>
    </row>
    <row r="659" spans="1:18" x14ac:dyDescent="0.25">
      <c r="A659" s="16"/>
      <c r="B659" s="16"/>
      <c r="C659" s="16"/>
      <c r="D659" s="38"/>
      <c r="E659" s="16"/>
      <c r="F659" s="16"/>
      <c r="G659" s="16"/>
      <c r="H659" s="16"/>
      <c r="I659" s="26"/>
      <c r="J659" s="27"/>
      <c r="K659" s="93"/>
      <c r="L659" s="93"/>
      <c r="M659" s="93"/>
      <c r="N659" s="11"/>
      <c r="O659" s="93"/>
      <c r="P659" s="11"/>
      <c r="Q659" s="16"/>
      <c r="R659" s="16"/>
    </row>
    <row r="660" spans="1:18" x14ac:dyDescent="0.25">
      <c r="A660" s="16"/>
      <c r="B660" s="16"/>
      <c r="C660" s="16"/>
      <c r="D660" s="38"/>
      <c r="E660" s="16"/>
      <c r="F660" s="16"/>
      <c r="G660" s="16"/>
      <c r="H660" s="16"/>
      <c r="I660" s="26"/>
      <c r="J660" s="27"/>
      <c r="K660" s="93"/>
      <c r="L660" s="93"/>
      <c r="M660" s="93"/>
      <c r="N660" s="11"/>
      <c r="O660" s="93"/>
      <c r="P660" s="11"/>
      <c r="Q660" s="16"/>
      <c r="R660" s="16"/>
    </row>
    <row r="661" spans="1:18" x14ac:dyDescent="0.25">
      <c r="A661" s="16"/>
      <c r="B661" s="16"/>
      <c r="C661" s="16"/>
      <c r="D661" s="38"/>
      <c r="E661" s="16"/>
      <c r="F661" s="16"/>
      <c r="G661" s="16"/>
      <c r="H661" s="16"/>
      <c r="I661" s="26"/>
      <c r="J661" s="27"/>
      <c r="K661" s="93"/>
      <c r="L661" s="93"/>
      <c r="M661" s="93"/>
      <c r="N661" s="11"/>
      <c r="O661" s="93"/>
      <c r="P661" s="11"/>
      <c r="Q661" s="16"/>
      <c r="R661" s="16"/>
    </row>
    <row r="662" spans="1:18" x14ac:dyDescent="0.25">
      <c r="A662" s="16"/>
      <c r="B662" s="16"/>
      <c r="C662" s="16"/>
      <c r="D662" s="38"/>
      <c r="E662" s="16"/>
      <c r="F662" s="16"/>
      <c r="G662" s="16"/>
      <c r="H662" s="16"/>
      <c r="I662" s="26"/>
      <c r="J662" s="27"/>
      <c r="K662" s="93"/>
      <c r="L662" s="93"/>
      <c r="M662" s="93"/>
      <c r="N662" s="11"/>
      <c r="O662" s="93"/>
      <c r="P662" s="11"/>
      <c r="Q662" s="16"/>
      <c r="R662" s="16"/>
    </row>
    <row r="663" spans="1:18" x14ac:dyDescent="0.25">
      <c r="A663" s="16"/>
      <c r="B663" s="16"/>
      <c r="C663" s="16"/>
      <c r="D663" s="38"/>
      <c r="E663" s="16"/>
      <c r="F663" s="16"/>
      <c r="G663" s="16"/>
      <c r="H663" s="16"/>
      <c r="I663" s="26"/>
      <c r="J663" s="27"/>
      <c r="K663" s="93"/>
      <c r="L663" s="93"/>
      <c r="M663" s="93"/>
      <c r="N663" s="11"/>
      <c r="O663" s="93"/>
      <c r="P663" s="11"/>
      <c r="Q663" s="16"/>
      <c r="R663" s="16"/>
    </row>
    <row r="664" spans="1:18" x14ac:dyDescent="0.25">
      <c r="A664" s="16"/>
      <c r="B664" s="16"/>
      <c r="C664" s="16"/>
      <c r="D664" s="38"/>
      <c r="E664" s="16"/>
      <c r="F664" s="16"/>
      <c r="G664" s="16"/>
      <c r="H664" s="16"/>
      <c r="I664" s="26"/>
      <c r="J664" s="27"/>
      <c r="K664" s="93"/>
      <c r="L664" s="93"/>
      <c r="M664" s="93"/>
      <c r="N664" s="11"/>
      <c r="O664" s="93"/>
      <c r="P664" s="11"/>
      <c r="Q664" s="16"/>
      <c r="R664" s="16"/>
    </row>
    <row r="665" spans="1:18" x14ac:dyDescent="0.25">
      <c r="A665" s="16"/>
      <c r="B665" s="16"/>
      <c r="C665" s="16"/>
      <c r="D665" s="38"/>
      <c r="E665" s="16"/>
      <c r="F665" s="16"/>
      <c r="G665" s="16"/>
      <c r="H665" s="16"/>
      <c r="I665" s="26"/>
      <c r="J665" s="27"/>
      <c r="K665" s="93"/>
      <c r="L665" s="93"/>
      <c r="M665" s="93"/>
      <c r="N665" s="11"/>
      <c r="O665" s="93"/>
      <c r="P665" s="11"/>
      <c r="Q665" s="16"/>
      <c r="R665" s="16"/>
    </row>
    <row r="666" spans="1:18" x14ac:dyDescent="0.25">
      <c r="A666" s="16"/>
      <c r="B666" s="16"/>
      <c r="C666" s="16"/>
      <c r="D666" s="38"/>
      <c r="E666" s="16"/>
      <c r="F666" s="16"/>
      <c r="G666" s="16"/>
      <c r="H666" s="16"/>
      <c r="I666" s="26"/>
      <c r="J666" s="27"/>
      <c r="K666" s="93"/>
      <c r="L666" s="93"/>
      <c r="M666" s="93"/>
      <c r="N666" s="11"/>
      <c r="O666" s="93"/>
      <c r="P666" s="11"/>
      <c r="Q666" s="16"/>
      <c r="R666" s="16"/>
    </row>
    <row r="667" spans="1:18" x14ac:dyDescent="0.25">
      <c r="A667" s="16"/>
      <c r="B667" s="16"/>
      <c r="C667" s="16"/>
      <c r="D667" s="38"/>
      <c r="E667" s="16"/>
      <c r="F667" s="16"/>
      <c r="G667" s="16"/>
      <c r="H667" s="16"/>
      <c r="I667" s="26"/>
      <c r="J667" s="27"/>
      <c r="K667" s="93"/>
      <c r="L667" s="93"/>
      <c r="M667" s="93"/>
      <c r="N667" s="11"/>
      <c r="O667" s="93"/>
      <c r="P667" s="11"/>
      <c r="Q667" s="16"/>
      <c r="R667" s="16"/>
    </row>
    <row r="668" spans="1:18" x14ac:dyDescent="0.25">
      <c r="A668" s="16"/>
      <c r="B668" s="16"/>
      <c r="C668" s="16"/>
      <c r="D668" s="38"/>
      <c r="E668" s="16"/>
      <c r="F668" s="16"/>
      <c r="G668" s="16"/>
      <c r="H668" s="16"/>
      <c r="I668" s="26"/>
      <c r="J668" s="27"/>
      <c r="K668" s="93"/>
      <c r="L668" s="93"/>
      <c r="M668" s="93"/>
      <c r="N668" s="11"/>
      <c r="O668" s="93"/>
      <c r="P668" s="11"/>
      <c r="Q668" s="16"/>
      <c r="R668" s="16"/>
    </row>
    <row r="669" spans="1:18" x14ac:dyDescent="0.25">
      <c r="A669" s="16"/>
      <c r="B669" s="16"/>
      <c r="C669" s="16"/>
      <c r="D669" s="38"/>
      <c r="E669" s="16"/>
      <c r="F669" s="16"/>
      <c r="G669" s="16"/>
      <c r="H669" s="16"/>
      <c r="I669" s="26"/>
      <c r="J669" s="27"/>
      <c r="K669" s="93"/>
      <c r="L669" s="93"/>
      <c r="M669" s="93"/>
      <c r="N669" s="11"/>
      <c r="O669" s="93"/>
      <c r="P669" s="11"/>
      <c r="Q669" s="16"/>
      <c r="R669" s="16"/>
    </row>
    <row r="670" spans="1:18" x14ac:dyDescent="0.25">
      <c r="A670" s="16"/>
      <c r="B670" s="16"/>
      <c r="C670" s="16"/>
      <c r="D670" s="38"/>
      <c r="E670" s="16"/>
      <c r="F670" s="16"/>
      <c r="G670" s="16"/>
      <c r="H670" s="16"/>
      <c r="I670" s="26"/>
      <c r="J670" s="27"/>
      <c r="K670" s="93"/>
      <c r="L670" s="93"/>
      <c r="M670" s="93"/>
      <c r="N670" s="11"/>
      <c r="O670" s="93"/>
      <c r="P670" s="11"/>
      <c r="Q670" s="16"/>
      <c r="R670" s="16"/>
    </row>
    <row r="671" spans="1:18" x14ac:dyDescent="0.25">
      <c r="A671" s="16"/>
      <c r="B671" s="16"/>
      <c r="C671" s="16"/>
      <c r="D671" s="38"/>
      <c r="E671" s="16"/>
      <c r="F671" s="16"/>
      <c r="G671" s="16"/>
      <c r="H671" s="16"/>
      <c r="I671" s="26"/>
      <c r="J671" s="27"/>
      <c r="K671" s="93"/>
      <c r="L671" s="93"/>
      <c r="M671" s="93"/>
      <c r="N671" s="11"/>
      <c r="O671" s="93"/>
      <c r="P671" s="11"/>
      <c r="Q671" s="16"/>
      <c r="R671" s="16"/>
    </row>
    <row r="672" spans="1:18" x14ac:dyDescent="0.25">
      <c r="A672" s="16"/>
      <c r="B672" s="16"/>
      <c r="C672" s="16"/>
      <c r="D672" s="38"/>
      <c r="E672" s="16"/>
      <c r="F672" s="16"/>
      <c r="G672" s="16"/>
      <c r="H672" s="16"/>
      <c r="I672" s="26"/>
      <c r="J672" s="27"/>
      <c r="K672" s="93"/>
      <c r="L672" s="93"/>
      <c r="M672" s="93"/>
      <c r="N672" s="11"/>
      <c r="O672" s="93"/>
      <c r="P672" s="11"/>
      <c r="Q672" s="16"/>
      <c r="R672" s="16"/>
    </row>
    <row r="673" spans="1:18" x14ac:dyDescent="0.25">
      <c r="A673" s="16"/>
      <c r="B673" s="16"/>
      <c r="C673" s="16"/>
      <c r="D673" s="38"/>
      <c r="E673" s="16"/>
      <c r="F673" s="16"/>
      <c r="G673" s="16"/>
      <c r="H673" s="16"/>
      <c r="I673" s="26"/>
      <c r="J673" s="27"/>
      <c r="K673" s="93"/>
      <c r="L673" s="93"/>
      <c r="M673" s="93"/>
      <c r="N673" s="11"/>
      <c r="O673" s="93"/>
      <c r="P673" s="11"/>
      <c r="Q673" s="16"/>
      <c r="R673" s="16"/>
    </row>
    <row r="674" spans="1:18" x14ac:dyDescent="0.25">
      <c r="A674" s="16"/>
      <c r="B674" s="16"/>
      <c r="C674" s="16"/>
      <c r="D674" s="38"/>
      <c r="E674" s="16"/>
      <c r="F674" s="16"/>
      <c r="G674" s="16"/>
      <c r="H674" s="16"/>
      <c r="I674" s="26"/>
      <c r="J674" s="27"/>
      <c r="K674" s="93"/>
      <c r="L674" s="93"/>
      <c r="M674" s="93"/>
      <c r="N674" s="11"/>
      <c r="O674" s="93"/>
      <c r="P674" s="11"/>
      <c r="Q674" s="16"/>
      <c r="R674" s="16"/>
    </row>
    <row r="675" spans="1:18" x14ac:dyDescent="0.25">
      <c r="A675" s="16"/>
      <c r="B675" s="16"/>
      <c r="C675" s="16"/>
      <c r="D675" s="38"/>
      <c r="E675" s="16"/>
      <c r="F675" s="16"/>
      <c r="G675" s="16"/>
      <c r="H675" s="16"/>
      <c r="I675" s="26"/>
      <c r="J675" s="27"/>
      <c r="K675" s="93"/>
      <c r="L675" s="93"/>
      <c r="M675" s="93"/>
      <c r="N675" s="11"/>
      <c r="O675" s="93"/>
      <c r="P675" s="11"/>
      <c r="Q675" s="16"/>
      <c r="R675" s="16"/>
    </row>
    <row r="676" spans="1:18" x14ac:dyDescent="0.25">
      <c r="A676" s="16"/>
      <c r="B676" s="16"/>
      <c r="C676" s="16"/>
      <c r="D676" s="38"/>
      <c r="E676" s="16"/>
      <c r="F676" s="16"/>
      <c r="G676" s="16"/>
      <c r="H676" s="16"/>
      <c r="I676" s="26"/>
      <c r="J676" s="27"/>
      <c r="K676" s="93"/>
      <c r="L676" s="93"/>
      <c r="M676" s="93"/>
      <c r="N676" s="11"/>
      <c r="O676" s="93"/>
      <c r="P676" s="11"/>
      <c r="Q676" s="16"/>
      <c r="R676" s="16"/>
    </row>
    <row r="677" spans="1:18" x14ac:dyDescent="0.25">
      <c r="A677" s="16"/>
      <c r="B677" s="16"/>
      <c r="C677" s="16"/>
      <c r="D677" s="38"/>
      <c r="E677" s="16"/>
      <c r="F677" s="16"/>
      <c r="G677" s="16"/>
      <c r="H677" s="16"/>
      <c r="I677" s="26"/>
      <c r="J677" s="27"/>
      <c r="K677" s="93"/>
      <c r="L677" s="93"/>
      <c r="M677" s="93"/>
      <c r="N677" s="11"/>
      <c r="O677" s="93"/>
      <c r="P677" s="11"/>
      <c r="Q677" s="16"/>
      <c r="R677" s="16"/>
    </row>
    <row r="678" spans="1:18" x14ac:dyDescent="0.25">
      <c r="A678" s="16"/>
      <c r="B678" s="16"/>
      <c r="C678" s="16"/>
      <c r="D678" s="38"/>
      <c r="E678" s="16"/>
      <c r="F678" s="16"/>
      <c r="G678" s="16"/>
      <c r="H678" s="16"/>
      <c r="I678" s="26"/>
      <c r="J678" s="27"/>
      <c r="K678" s="93"/>
      <c r="L678" s="93"/>
      <c r="M678" s="93"/>
      <c r="N678" s="11"/>
      <c r="O678" s="93"/>
      <c r="P678" s="11"/>
      <c r="Q678" s="16"/>
      <c r="R678" s="16"/>
    </row>
    <row r="679" spans="1:18" x14ac:dyDescent="0.25">
      <c r="A679" s="16"/>
      <c r="B679" s="16"/>
      <c r="C679" s="16"/>
      <c r="D679" s="38"/>
      <c r="E679" s="16"/>
      <c r="F679" s="16"/>
      <c r="G679" s="16"/>
      <c r="H679" s="16"/>
      <c r="I679" s="26"/>
      <c r="J679" s="27"/>
      <c r="K679" s="93"/>
      <c r="L679" s="93"/>
      <c r="M679" s="93"/>
      <c r="N679" s="11"/>
      <c r="O679" s="93"/>
      <c r="P679" s="11"/>
      <c r="Q679" s="16"/>
      <c r="R679" s="16"/>
    </row>
    <row r="680" spans="1:18" x14ac:dyDescent="0.25">
      <c r="A680" s="16"/>
      <c r="B680" s="16"/>
      <c r="C680" s="16"/>
      <c r="D680" s="38"/>
      <c r="E680" s="16"/>
      <c r="F680" s="16"/>
      <c r="G680" s="16"/>
      <c r="H680" s="16"/>
      <c r="I680" s="26"/>
      <c r="J680" s="27"/>
      <c r="K680" s="93"/>
      <c r="L680" s="93"/>
      <c r="M680" s="93"/>
      <c r="N680" s="11"/>
      <c r="O680" s="93"/>
      <c r="P680" s="11"/>
      <c r="Q680" s="16"/>
      <c r="R680" s="16"/>
    </row>
    <row r="681" spans="1:18" x14ac:dyDescent="0.25">
      <c r="A681" s="16"/>
      <c r="B681" s="16"/>
      <c r="C681" s="16"/>
      <c r="D681" s="38"/>
      <c r="E681" s="16"/>
      <c r="F681" s="16"/>
      <c r="G681" s="16"/>
      <c r="H681" s="16"/>
      <c r="I681" s="26"/>
      <c r="J681" s="27"/>
      <c r="K681" s="93"/>
      <c r="L681" s="93"/>
      <c r="M681" s="93"/>
      <c r="N681" s="11"/>
      <c r="O681" s="93"/>
      <c r="P681" s="11"/>
      <c r="Q681" s="16"/>
      <c r="R681" s="16"/>
    </row>
    <row r="682" spans="1:18" x14ac:dyDescent="0.25">
      <c r="A682" s="16"/>
      <c r="B682" s="16"/>
      <c r="C682" s="16"/>
      <c r="D682" s="38"/>
      <c r="E682" s="16"/>
      <c r="F682" s="16"/>
      <c r="G682" s="16"/>
      <c r="H682" s="16"/>
      <c r="I682" s="26"/>
      <c r="J682" s="27"/>
      <c r="K682" s="93"/>
      <c r="L682" s="93"/>
      <c r="M682" s="93"/>
      <c r="N682" s="11"/>
      <c r="O682" s="93"/>
      <c r="P682" s="11"/>
      <c r="Q682" s="16"/>
      <c r="R682" s="16"/>
    </row>
    <row r="683" spans="1:18" x14ac:dyDescent="0.25">
      <c r="A683" s="16"/>
      <c r="B683" s="16"/>
      <c r="C683" s="16"/>
      <c r="D683" s="38"/>
      <c r="E683" s="16"/>
      <c r="F683" s="16"/>
      <c r="G683" s="16"/>
      <c r="H683" s="16"/>
      <c r="I683" s="26"/>
      <c r="J683" s="27"/>
      <c r="K683" s="93"/>
      <c r="L683" s="93"/>
      <c r="M683" s="93"/>
      <c r="N683" s="11"/>
      <c r="O683" s="93"/>
      <c r="P683" s="11"/>
      <c r="Q683" s="16"/>
      <c r="R683" s="16"/>
    </row>
    <row r="684" spans="1:18" x14ac:dyDescent="0.25">
      <c r="A684" s="16"/>
      <c r="B684" s="16"/>
      <c r="C684" s="16"/>
      <c r="D684" s="38"/>
      <c r="E684" s="16"/>
      <c r="F684" s="16"/>
      <c r="G684" s="16"/>
      <c r="H684" s="16"/>
      <c r="I684" s="26"/>
      <c r="J684" s="27"/>
      <c r="K684" s="93"/>
      <c r="L684" s="93"/>
      <c r="M684" s="93"/>
      <c r="N684" s="11"/>
      <c r="O684" s="93"/>
      <c r="P684" s="11"/>
      <c r="Q684" s="16"/>
      <c r="R684" s="16"/>
    </row>
    <row r="685" spans="1:18" x14ac:dyDescent="0.25">
      <c r="A685" s="16"/>
      <c r="B685" s="16"/>
      <c r="C685" s="16"/>
      <c r="D685" s="38"/>
      <c r="E685" s="16"/>
      <c r="F685" s="16"/>
      <c r="G685" s="16"/>
      <c r="H685" s="16"/>
      <c r="I685" s="26"/>
      <c r="J685" s="27"/>
      <c r="K685" s="93"/>
      <c r="L685" s="93"/>
      <c r="M685" s="93"/>
      <c r="N685" s="11"/>
      <c r="O685" s="93"/>
      <c r="P685" s="11"/>
      <c r="Q685" s="16"/>
      <c r="R685" s="16"/>
    </row>
    <row r="686" spans="1:18" x14ac:dyDescent="0.25">
      <c r="A686" s="16"/>
      <c r="B686" s="16"/>
      <c r="C686" s="16"/>
      <c r="D686" s="38"/>
      <c r="E686" s="16"/>
      <c r="F686" s="16"/>
      <c r="G686" s="16"/>
      <c r="H686" s="16"/>
      <c r="I686" s="26"/>
      <c r="J686" s="27"/>
      <c r="K686" s="93"/>
      <c r="L686" s="93"/>
      <c r="M686" s="93"/>
      <c r="N686" s="11"/>
      <c r="O686" s="93"/>
      <c r="P686" s="11"/>
      <c r="Q686" s="16"/>
      <c r="R686" s="16"/>
    </row>
    <row r="687" spans="1:18" x14ac:dyDescent="0.25">
      <c r="A687" s="16"/>
      <c r="B687" s="16"/>
      <c r="C687" s="16"/>
      <c r="D687" s="38"/>
      <c r="E687" s="16"/>
      <c r="F687" s="16"/>
      <c r="G687" s="16"/>
      <c r="H687" s="16"/>
      <c r="I687" s="26"/>
      <c r="J687" s="27"/>
      <c r="K687" s="93"/>
      <c r="L687" s="93"/>
      <c r="M687" s="93"/>
      <c r="N687" s="11"/>
      <c r="O687" s="93"/>
      <c r="P687" s="11"/>
      <c r="Q687" s="16"/>
      <c r="R687" s="16"/>
    </row>
    <row r="688" spans="1:18" x14ac:dyDescent="0.25">
      <c r="A688" s="16"/>
      <c r="B688" s="16"/>
      <c r="C688" s="16"/>
      <c r="D688" s="38"/>
      <c r="E688" s="16"/>
      <c r="F688" s="16"/>
      <c r="G688" s="16"/>
      <c r="H688" s="16"/>
      <c r="I688" s="26"/>
      <c r="J688" s="27"/>
      <c r="K688" s="93"/>
      <c r="L688" s="93"/>
      <c r="M688" s="93"/>
      <c r="N688" s="11"/>
      <c r="O688" s="93"/>
      <c r="P688" s="11"/>
      <c r="Q688" s="16"/>
      <c r="R688" s="16"/>
    </row>
    <row r="689" spans="1:18" x14ac:dyDescent="0.25">
      <c r="A689" s="16"/>
      <c r="B689" s="16"/>
      <c r="C689" s="16"/>
      <c r="D689" s="38"/>
      <c r="E689" s="16"/>
      <c r="F689" s="16"/>
      <c r="G689" s="16"/>
      <c r="H689" s="16"/>
      <c r="I689" s="26"/>
      <c r="J689" s="27"/>
      <c r="K689" s="93"/>
      <c r="L689" s="93"/>
      <c r="M689" s="93"/>
      <c r="N689" s="11"/>
      <c r="O689" s="93"/>
      <c r="P689" s="11"/>
      <c r="Q689" s="16"/>
      <c r="R689" s="16"/>
    </row>
    <row r="690" spans="1:18" x14ac:dyDescent="0.25">
      <c r="A690" s="16"/>
      <c r="B690" s="16"/>
      <c r="C690" s="16"/>
      <c r="D690" s="38"/>
      <c r="E690" s="16"/>
      <c r="F690" s="16"/>
      <c r="G690" s="16"/>
      <c r="H690" s="16"/>
      <c r="I690" s="26"/>
      <c r="J690" s="27"/>
      <c r="K690" s="93"/>
      <c r="L690" s="93"/>
      <c r="M690" s="93"/>
      <c r="N690" s="11"/>
      <c r="O690" s="93"/>
      <c r="P690" s="11"/>
      <c r="Q690" s="16"/>
      <c r="R690" s="16"/>
    </row>
    <row r="691" spans="1:18" x14ac:dyDescent="0.25">
      <c r="A691" s="16"/>
      <c r="B691" s="16"/>
      <c r="C691" s="16"/>
      <c r="D691" s="38"/>
      <c r="E691" s="16"/>
      <c r="F691" s="16"/>
      <c r="G691" s="16"/>
      <c r="H691" s="16"/>
      <c r="I691" s="26"/>
      <c r="J691" s="27"/>
      <c r="K691" s="93"/>
      <c r="L691" s="93"/>
      <c r="M691" s="93"/>
      <c r="N691" s="11"/>
      <c r="O691" s="93"/>
      <c r="P691" s="11"/>
      <c r="Q691" s="16"/>
      <c r="R691" s="16"/>
    </row>
    <row r="692" spans="1:18" x14ac:dyDescent="0.25">
      <c r="A692" s="16"/>
      <c r="B692" s="16"/>
      <c r="C692" s="16"/>
      <c r="D692" s="38"/>
      <c r="E692" s="16"/>
      <c r="F692" s="16"/>
      <c r="G692" s="16"/>
      <c r="H692" s="16"/>
      <c r="I692" s="26"/>
      <c r="J692" s="27"/>
      <c r="K692" s="93"/>
      <c r="L692" s="93"/>
      <c r="M692" s="93"/>
      <c r="N692" s="11"/>
      <c r="O692" s="93"/>
      <c r="P692" s="11"/>
      <c r="Q692" s="16"/>
      <c r="R692" s="16"/>
    </row>
    <row r="693" spans="1:18" x14ac:dyDescent="0.25">
      <c r="A693" s="16"/>
      <c r="B693" s="16"/>
      <c r="C693" s="16"/>
      <c r="D693" s="38"/>
      <c r="E693" s="16"/>
      <c r="F693" s="16"/>
      <c r="G693" s="16"/>
      <c r="H693" s="16"/>
      <c r="I693" s="26"/>
      <c r="J693" s="27"/>
      <c r="K693" s="93"/>
      <c r="L693" s="93"/>
      <c r="M693" s="93"/>
      <c r="N693" s="11"/>
      <c r="O693" s="93"/>
      <c r="P693" s="11"/>
      <c r="Q693" s="16"/>
      <c r="R693" s="16"/>
    </row>
    <row r="694" spans="1:18" x14ac:dyDescent="0.25">
      <c r="A694" s="16"/>
      <c r="B694" s="16"/>
      <c r="C694" s="16"/>
      <c r="D694" s="38"/>
      <c r="E694" s="16"/>
      <c r="F694" s="16"/>
      <c r="G694" s="16"/>
      <c r="H694" s="16"/>
      <c r="I694" s="26"/>
      <c r="J694" s="27"/>
      <c r="K694" s="93"/>
      <c r="L694" s="93"/>
      <c r="M694" s="93"/>
      <c r="N694" s="11"/>
      <c r="O694" s="93"/>
      <c r="P694" s="11"/>
      <c r="Q694" s="16"/>
      <c r="R694" s="16"/>
    </row>
    <row r="695" spans="1:18" x14ac:dyDescent="0.25">
      <c r="A695" s="16"/>
      <c r="B695" s="16"/>
      <c r="C695" s="16"/>
      <c r="D695" s="38"/>
      <c r="E695" s="16"/>
      <c r="F695" s="16"/>
      <c r="G695" s="16"/>
      <c r="H695" s="16"/>
      <c r="I695" s="26"/>
      <c r="J695" s="27"/>
      <c r="K695" s="93"/>
      <c r="L695" s="93"/>
      <c r="M695" s="93"/>
      <c r="N695" s="11"/>
      <c r="O695" s="93"/>
      <c r="P695" s="11"/>
      <c r="Q695" s="16"/>
      <c r="R695" s="16"/>
    </row>
    <row r="696" spans="1:18" x14ac:dyDescent="0.25">
      <c r="A696" s="16"/>
      <c r="B696" s="16"/>
      <c r="C696" s="16"/>
      <c r="D696" s="38"/>
      <c r="E696" s="16"/>
      <c r="F696" s="16"/>
      <c r="G696" s="16"/>
      <c r="H696" s="16"/>
      <c r="I696" s="26"/>
      <c r="J696" s="27"/>
      <c r="K696" s="93"/>
      <c r="L696" s="93"/>
      <c r="M696" s="93"/>
      <c r="N696" s="11"/>
      <c r="O696" s="93"/>
      <c r="P696" s="11"/>
      <c r="Q696" s="16"/>
      <c r="R696" s="16"/>
    </row>
    <row r="697" spans="1:18" x14ac:dyDescent="0.25">
      <c r="A697" s="16"/>
      <c r="B697" s="16"/>
      <c r="C697" s="16"/>
      <c r="D697" s="38"/>
      <c r="E697" s="16"/>
      <c r="F697" s="16"/>
      <c r="G697" s="16"/>
      <c r="H697" s="16"/>
      <c r="I697" s="26"/>
      <c r="J697" s="27"/>
      <c r="K697" s="93"/>
      <c r="L697" s="93"/>
      <c r="M697" s="93"/>
      <c r="N697" s="11"/>
      <c r="O697" s="93"/>
      <c r="P697" s="11"/>
      <c r="Q697" s="16"/>
      <c r="R697" s="16"/>
    </row>
    <row r="698" spans="1:18" x14ac:dyDescent="0.25">
      <c r="A698" s="16"/>
      <c r="B698" s="16"/>
      <c r="C698" s="16"/>
      <c r="D698" s="38"/>
      <c r="E698" s="16"/>
      <c r="F698" s="16"/>
      <c r="G698" s="16"/>
      <c r="H698" s="16"/>
      <c r="I698" s="26"/>
      <c r="J698" s="27"/>
      <c r="K698" s="93"/>
      <c r="L698" s="93"/>
      <c r="M698" s="93"/>
      <c r="N698" s="11"/>
      <c r="O698" s="93"/>
      <c r="P698" s="11"/>
      <c r="Q698" s="16"/>
      <c r="R698" s="16"/>
    </row>
    <row r="699" spans="1:18" x14ac:dyDescent="0.25">
      <c r="A699" s="16"/>
      <c r="B699" s="16"/>
      <c r="C699" s="16"/>
      <c r="D699" s="38"/>
      <c r="E699" s="16"/>
      <c r="F699" s="16"/>
      <c r="G699" s="16"/>
      <c r="H699" s="16"/>
      <c r="I699" s="26"/>
      <c r="J699" s="27"/>
      <c r="K699" s="93"/>
      <c r="L699" s="93"/>
      <c r="M699" s="93"/>
      <c r="N699" s="11"/>
      <c r="O699" s="93"/>
      <c r="P699" s="11"/>
      <c r="Q699" s="16"/>
      <c r="R699" s="16"/>
    </row>
    <row r="700" spans="1:18" x14ac:dyDescent="0.25">
      <c r="A700" s="16"/>
      <c r="B700" s="16"/>
      <c r="C700" s="16"/>
      <c r="D700" s="38"/>
      <c r="E700" s="16"/>
      <c r="F700" s="16"/>
      <c r="G700" s="16"/>
      <c r="H700" s="16"/>
      <c r="I700" s="26"/>
      <c r="J700" s="27"/>
      <c r="K700" s="93"/>
      <c r="L700" s="93"/>
      <c r="M700" s="93"/>
      <c r="N700" s="11"/>
      <c r="O700" s="93"/>
      <c r="P700" s="11"/>
      <c r="Q700" s="16"/>
      <c r="R700" s="16"/>
    </row>
    <row r="701" spans="1:18" x14ac:dyDescent="0.25">
      <c r="A701" s="16"/>
      <c r="B701" s="16"/>
      <c r="C701" s="16"/>
      <c r="D701" s="38"/>
      <c r="E701" s="16"/>
      <c r="F701" s="16"/>
      <c r="G701" s="16"/>
      <c r="H701" s="16"/>
      <c r="I701" s="26"/>
      <c r="J701" s="27"/>
      <c r="K701" s="93"/>
      <c r="L701" s="93"/>
      <c r="M701" s="93"/>
      <c r="N701" s="11"/>
      <c r="O701" s="93"/>
      <c r="P701" s="11"/>
      <c r="Q701" s="16"/>
      <c r="R701" s="16"/>
    </row>
    <row r="702" spans="1:18" x14ac:dyDescent="0.25">
      <c r="A702" s="16"/>
      <c r="B702" s="16"/>
      <c r="C702" s="16"/>
      <c r="D702" s="38"/>
      <c r="E702" s="16"/>
      <c r="F702" s="16"/>
      <c r="G702" s="16"/>
      <c r="H702" s="16"/>
      <c r="I702" s="26"/>
      <c r="J702" s="27"/>
      <c r="K702" s="93"/>
      <c r="L702" s="93"/>
      <c r="M702" s="93"/>
      <c r="N702" s="11"/>
      <c r="O702" s="93"/>
      <c r="P702" s="11"/>
      <c r="Q702" s="16"/>
      <c r="R702" s="16"/>
    </row>
    <row r="703" spans="1:18" x14ac:dyDescent="0.25">
      <c r="A703" s="16"/>
      <c r="B703" s="16"/>
      <c r="C703" s="16"/>
      <c r="D703" s="38"/>
      <c r="E703" s="16"/>
      <c r="F703" s="16"/>
      <c r="G703" s="16"/>
      <c r="H703" s="16"/>
      <c r="I703" s="26"/>
      <c r="J703" s="27"/>
      <c r="K703" s="93"/>
      <c r="L703" s="93"/>
      <c r="M703" s="93"/>
      <c r="N703" s="11"/>
      <c r="O703" s="93"/>
      <c r="P703" s="11"/>
      <c r="Q703" s="16"/>
      <c r="R703" s="16"/>
    </row>
    <row r="704" spans="1:18" x14ac:dyDescent="0.25">
      <c r="A704" s="16"/>
      <c r="B704" s="16"/>
      <c r="C704" s="16"/>
      <c r="D704" s="38"/>
      <c r="E704" s="16"/>
      <c r="F704" s="16"/>
      <c r="G704" s="16"/>
      <c r="H704" s="16"/>
      <c r="I704" s="26"/>
      <c r="J704" s="27"/>
      <c r="K704" s="93"/>
      <c r="L704" s="93"/>
      <c r="M704" s="93"/>
      <c r="N704" s="11"/>
      <c r="O704" s="93"/>
      <c r="P704" s="11"/>
      <c r="Q704" s="16"/>
      <c r="R704" s="16"/>
    </row>
    <row r="705" spans="1:18" x14ac:dyDescent="0.25">
      <c r="A705" s="16"/>
      <c r="B705" s="16"/>
      <c r="C705" s="16"/>
      <c r="D705" s="38"/>
      <c r="E705" s="16"/>
      <c r="F705" s="16"/>
      <c r="G705" s="16"/>
      <c r="H705" s="16"/>
      <c r="I705" s="26"/>
      <c r="J705" s="27"/>
      <c r="K705" s="93"/>
      <c r="L705" s="93"/>
      <c r="M705" s="93"/>
      <c r="N705" s="11"/>
      <c r="O705" s="93"/>
      <c r="P705" s="11"/>
      <c r="Q705" s="16"/>
      <c r="R705" s="16"/>
    </row>
    <row r="706" spans="1:18" x14ac:dyDescent="0.25">
      <c r="A706" s="16"/>
      <c r="B706" s="16"/>
      <c r="C706" s="16"/>
      <c r="D706" s="38"/>
      <c r="E706" s="16"/>
      <c r="F706" s="16"/>
      <c r="G706" s="16"/>
      <c r="H706" s="16"/>
      <c r="I706" s="26"/>
      <c r="J706" s="27"/>
      <c r="K706" s="93"/>
      <c r="L706" s="93"/>
      <c r="M706" s="93"/>
      <c r="N706" s="11"/>
      <c r="O706" s="93"/>
      <c r="P706" s="11"/>
      <c r="Q706" s="16"/>
      <c r="R706" s="16"/>
    </row>
    <row r="707" spans="1:18" x14ac:dyDescent="0.25">
      <c r="A707" s="16"/>
      <c r="B707" s="16"/>
      <c r="C707" s="16"/>
      <c r="D707" s="38"/>
      <c r="E707" s="16"/>
      <c r="F707" s="16"/>
      <c r="G707" s="16"/>
      <c r="H707" s="16"/>
      <c r="I707" s="26"/>
      <c r="J707" s="27"/>
      <c r="K707" s="93"/>
      <c r="L707" s="93"/>
      <c r="M707" s="93"/>
      <c r="N707" s="11"/>
      <c r="O707" s="93"/>
      <c r="P707" s="11"/>
      <c r="Q707" s="16"/>
      <c r="R707" s="16"/>
    </row>
    <row r="708" spans="1:18" x14ac:dyDescent="0.25">
      <c r="A708" s="16"/>
      <c r="B708" s="16"/>
      <c r="C708" s="16"/>
      <c r="D708" s="38"/>
      <c r="E708" s="16"/>
      <c r="F708" s="16"/>
      <c r="G708" s="16"/>
      <c r="H708" s="16"/>
      <c r="I708" s="26"/>
      <c r="J708" s="27"/>
      <c r="K708" s="93"/>
      <c r="L708" s="93"/>
      <c r="M708" s="93"/>
      <c r="N708" s="11"/>
      <c r="O708" s="93"/>
      <c r="P708" s="11"/>
      <c r="Q708" s="16"/>
      <c r="R708" s="16"/>
    </row>
    <row r="709" spans="1:18" x14ac:dyDescent="0.25">
      <c r="A709" s="16"/>
      <c r="B709" s="16"/>
      <c r="C709" s="16"/>
      <c r="D709" s="38"/>
      <c r="E709" s="16"/>
      <c r="F709" s="16"/>
      <c r="G709" s="16"/>
      <c r="H709" s="16"/>
      <c r="I709" s="26"/>
      <c r="J709" s="27"/>
      <c r="K709" s="93"/>
      <c r="L709" s="93"/>
      <c r="M709" s="93"/>
      <c r="N709" s="11"/>
      <c r="O709" s="93"/>
      <c r="P709" s="11"/>
      <c r="Q709" s="16"/>
      <c r="R709" s="16"/>
    </row>
    <row r="710" spans="1:18" x14ac:dyDescent="0.25">
      <c r="A710" s="16"/>
      <c r="B710" s="16"/>
      <c r="C710" s="16"/>
      <c r="D710" s="38"/>
      <c r="E710" s="16"/>
      <c r="F710" s="16"/>
      <c r="G710" s="16"/>
      <c r="H710" s="16"/>
      <c r="I710" s="26"/>
      <c r="J710" s="27"/>
      <c r="K710" s="93"/>
      <c r="L710" s="93"/>
      <c r="M710" s="93"/>
      <c r="N710" s="11"/>
      <c r="O710" s="93"/>
      <c r="P710" s="11"/>
      <c r="Q710" s="16"/>
      <c r="R710" s="16"/>
    </row>
    <row r="711" spans="1:18" x14ac:dyDescent="0.25">
      <c r="A711" s="16"/>
      <c r="B711" s="16"/>
      <c r="C711" s="16"/>
      <c r="D711" s="38"/>
      <c r="E711" s="16"/>
      <c r="F711" s="16"/>
      <c r="G711" s="16"/>
      <c r="H711" s="16"/>
      <c r="I711" s="26"/>
      <c r="J711" s="27"/>
      <c r="K711" s="93"/>
      <c r="L711" s="93"/>
      <c r="M711" s="93"/>
      <c r="N711" s="11"/>
      <c r="O711" s="93"/>
      <c r="P711" s="11"/>
      <c r="Q711" s="16"/>
      <c r="R711" s="16"/>
    </row>
    <row r="712" spans="1:18" x14ac:dyDescent="0.25">
      <c r="A712" s="16"/>
      <c r="B712" s="16"/>
      <c r="C712" s="16"/>
      <c r="D712" s="38"/>
      <c r="E712" s="16"/>
      <c r="F712" s="16"/>
      <c r="G712" s="16"/>
      <c r="H712" s="16"/>
      <c r="I712" s="26"/>
      <c r="J712" s="27"/>
      <c r="K712" s="93"/>
      <c r="L712" s="93"/>
      <c r="M712" s="93"/>
      <c r="N712" s="11"/>
      <c r="O712" s="93"/>
      <c r="P712" s="11"/>
      <c r="Q712" s="16"/>
      <c r="R712" s="16"/>
    </row>
    <row r="713" spans="1:18" x14ac:dyDescent="0.25">
      <c r="A713" s="16"/>
      <c r="B713" s="16"/>
      <c r="C713" s="16"/>
      <c r="D713" s="38"/>
      <c r="E713" s="16"/>
      <c r="F713" s="16"/>
      <c r="G713" s="16"/>
      <c r="H713" s="16"/>
      <c r="I713" s="26"/>
      <c r="J713" s="27"/>
      <c r="K713" s="93"/>
      <c r="L713" s="93"/>
      <c r="M713" s="93"/>
      <c r="N713" s="11"/>
      <c r="O713" s="93"/>
      <c r="P713" s="11"/>
      <c r="Q713" s="16"/>
      <c r="R713" s="16"/>
    </row>
    <row r="714" spans="1:18" x14ac:dyDescent="0.25">
      <c r="A714" s="16"/>
      <c r="B714" s="16"/>
      <c r="C714" s="16"/>
      <c r="D714" s="38"/>
      <c r="E714" s="16"/>
      <c r="F714" s="16"/>
      <c r="G714" s="16"/>
      <c r="H714" s="16"/>
      <c r="I714" s="26"/>
      <c r="J714" s="27"/>
      <c r="K714" s="93"/>
      <c r="L714" s="93"/>
      <c r="M714" s="93"/>
      <c r="N714" s="11"/>
      <c r="O714" s="93"/>
      <c r="P714" s="11"/>
      <c r="Q714" s="16"/>
      <c r="R714" s="16"/>
    </row>
    <row r="715" spans="1:18" x14ac:dyDescent="0.25">
      <c r="A715" s="16"/>
      <c r="B715" s="16"/>
      <c r="C715" s="16"/>
      <c r="D715" s="38"/>
      <c r="E715" s="16"/>
      <c r="F715" s="16"/>
      <c r="G715" s="16"/>
      <c r="H715" s="16"/>
      <c r="I715" s="26"/>
      <c r="J715" s="27"/>
      <c r="K715" s="93"/>
      <c r="L715" s="93"/>
      <c r="M715" s="93"/>
      <c r="N715" s="11"/>
      <c r="O715" s="93"/>
      <c r="P715" s="11"/>
      <c r="Q715" s="16"/>
      <c r="R715" s="16"/>
    </row>
    <row r="716" spans="1:18" x14ac:dyDescent="0.25">
      <c r="A716" s="16"/>
      <c r="B716" s="16"/>
      <c r="C716" s="16"/>
      <c r="D716" s="38"/>
      <c r="E716" s="16"/>
      <c r="F716" s="16"/>
      <c r="G716" s="16"/>
      <c r="H716" s="16"/>
      <c r="I716" s="26"/>
      <c r="J716" s="27"/>
      <c r="K716" s="93"/>
      <c r="L716" s="93"/>
      <c r="M716" s="93"/>
      <c r="N716" s="11"/>
      <c r="O716" s="93"/>
      <c r="P716" s="11"/>
      <c r="Q716" s="16"/>
      <c r="R716" s="16"/>
    </row>
    <row r="717" spans="1:18" x14ac:dyDescent="0.25">
      <c r="A717" s="16"/>
      <c r="B717" s="16"/>
      <c r="C717" s="16"/>
      <c r="D717" s="38"/>
      <c r="E717" s="16"/>
      <c r="F717" s="16"/>
      <c r="G717" s="16"/>
      <c r="H717" s="16"/>
      <c r="I717" s="26"/>
      <c r="J717" s="27"/>
      <c r="K717" s="93"/>
      <c r="L717" s="93"/>
      <c r="M717" s="93"/>
      <c r="N717" s="11"/>
      <c r="O717" s="93"/>
      <c r="P717" s="11"/>
      <c r="Q717" s="16"/>
      <c r="R717" s="16"/>
    </row>
    <row r="718" spans="1:18" x14ac:dyDescent="0.25">
      <c r="A718" s="16"/>
      <c r="B718" s="16"/>
      <c r="C718" s="16"/>
      <c r="D718" s="38"/>
      <c r="E718" s="16"/>
      <c r="F718" s="16"/>
      <c r="G718" s="16"/>
      <c r="H718" s="16"/>
      <c r="I718" s="26"/>
      <c r="J718" s="27"/>
      <c r="K718" s="93"/>
      <c r="L718" s="93"/>
      <c r="M718" s="93"/>
      <c r="N718" s="11"/>
      <c r="O718" s="93"/>
      <c r="P718" s="11"/>
      <c r="Q718" s="16"/>
      <c r="R718" s="16"/>
    </row>
    <row r="719" spans="1:18" x14ac:dyDescent="0.25">
      <c r="A719" s="16"/>
      <c r="B719" s="16"/>
      <c r="C719" s="16"/>
      <c r="D719" s="38"/>
      <c r="E719" s="16"/>
      <c r="F719" s="16"/>
      <c r="G719" s="16"/>
      <c r="H719" s="16"/>
      <c r="I719" s="26"/>
      <c r="J719" s="27"/>
      <c r="K719" s="93"/>
      <c r="L719" s="93"/>
      <c r="M719" s="93"/>
      <c r="N719" s="11"/>
      <c r="O719" s="93"/>
      <c r="P719" s="11"/>
      <c r="Q719" s="16"/>
      <c r="R719" s="16"/>
    </row>
    <row r="720" spans="1:18" x14ac:dyDescent="0.25">
      <c r="A720" s="16"/>
      <c r="B720" s="16"/>
      <c r="C720" s="16"/>
      <c r="D720" s="38"/>
      <c r="E720" s="16"/>
      <c r="F720" s="16"/>
      <c r="G720" s="16"/>
      <c r="H720" s="16"/>
      <c r="I720" s="26"/>
      <c r="J720" s="27"/>
      <c r="K720" s="93"/>
      <c r="L720" s="93"/>
      <c r="M720" s="93"/>
      <c r="N720" s="11"/>
      <c r="O720" s="93"/>
      <c r="P720" s="11"/>
      <c r="Q720" s="16"/>
      <c r="R720" s="16"/>
    </row>
    <row r="721" spans="1:18" x14ac:dyDescent="0.25">
      <c r="A721" s="16"/>
      <c r="B721" s="16"/>
      <c r="C721" s="16"/>
      <c r="D721" s="38"/>
      <c r="E721" s="16"/>
      <c r="F721" s="16"/>
      <c r="G721" s="16"/>
      <c r="H721" s="16"/>
      <c r="I721" s="26"/>
      <c r="J721" s="27"/>
      <c r="K721" s="93"/>
      <c r="L721" s="93"/>
      <c r="M721" s="93"/>
      <c r="N721" s="11"/>
      <c r="O721" s="93"/>
      <c r="P721" s="11"/>
      <c r="Q721" s="16"/>
      <c r="R721" s="16"/>
    </row>
    <row r="722" spans="1:18" x14ac:dyDescent="0.25">
      <c r="A722" s="16"/>
      <c r="B722" s="16"/>
      <c r="C722" s="16"/>
      <c r="D722" s="38"/>
      <c r="E722" s="16"/>
      <c r="F722" s="16"/>
      <c r="G722" s="16"/>
      <c r="H722" s="16"/>
      <c r="I722" s="26"/>
      <c r="J722" s="27"/>
      <c r="K722" s="93"/>
      <c r="L722" s="93"/>
      <c r="M722" s="93"/>
      <c r="N722" s="11"/>
      <c r="O722" s="93"/>
      <c r="P722" s="11"/>
      <c r="Q722" s="16"/>
      <c r="R722" s="16"/>
    </row>
    <row r="723" spans="1:18" x14ac:dyDescent="0.25">
      <c r="A723" s="16"/>
      <c r="B723" s="16"/>
      <c r="C723" s="16"/>
      <c r="D723" s="38"/>
      <c r="E723" s="16"/>
      <c r="F723" s="16"/>
      <c r="G723" s="16"/>
      <c r="H723" s="16"/>
      <c r="I723" s="26"/>
      <c r="J723" s="27"/>
      <c r="K723" s="93"/>
      <c r="L723" s="93"/>
      <c r="M723" s="93"/>
      <c r="N723" s="11"/>
      <c r="O723" s="93"/>
      <c r="P723" s="11"/>
      <c r="Q723" s="16"/>
      <c r="R723" s="16"/>
    </row>
    <row r="724" spans="1:18" x14ac:dyDescent="0.25">
      <c r="A724" s="16"/>
      <c r="B724" s="16"/>
      <c r="C724" s="16"/>
      <c r="D724" s="38"/>
      <c r="E724" s="16"/>
      <c r="F724" s="16"/>
      <c r="G724" s="16"/>
      <c r="H724" s="16"/>
      <c r="I724" s="26"/>
      <c r="J724" s="27"/>
      <c r="K724" s="93"/>
      <c r="L724" s="93"/>
      <c r="M724" s="93"/>
      <c r="N724" s="11"/>
      <c r="O724" s="93"/>
      <c r="P724" s="11"/>
      <c r="Q724" s="16"/>
      <c r="R724" s="16"/>
    </row>
    <row r="725" spans="1:18" x14ac:dyDescent="0.25">
      <c r="A725" s="16"/>
      <c r="B725" s="16"/>
      <c r="C725" s="16"/>
      <c r="D725" s="38"/>
      <c r="E725" s="16"/>
      <c r="F725" s="16"/>
      <c r="G725" s="16"/>
      <c r="H725" s="16"/>
      <c r="I725" s="26"/>
      <c r="J725" s="27"/>
      <c r="K725" s="93"/>
      <c r="L725" s="93"/>
      <c r="M725" s="93"/>
      <c r="N725" s="11"/>
      <c r="O725" s="93"/>
      <c r="P725" s="11"/>
      <c r="Q725" s="16"/>
      <c r="R725" s="16"/>
    </row>
    <row r="726" spans="1:18" x14ac:dyDescent="0.25">
      <c r="A726" s="16"/>
      <c r="B726" s="16"/>
      <c r="C726" s="16"/>
      <c r="D726" s="38"/>
      <c r="E726" s="16"/>
      <c r="F726" s="16"/>
      <c r="G726" s="16"/>
      <c r="H726" s="16"/>
      <c r="I726" s="26"/>
      <c r="J726" s="27"/>
      <c r="K726" s="93"/>
      <c r="L726" s="93"/>
      <c r="M726" s="93"/>
      <c r="N726" s="11"/>
      <c r="O726" s="93"/>
      <c r="P726" s="11"/>
      <c r="Q726" s="16"/>
      <c r="R726" s="16"/>
    </row>
    <row r="727" spans="1:18" x14ac:dyDescent="0.25">
      <c r="A727" s="16"/>
      <c r="B727" s="16"/>
      <c r="C727" s="16"/>
      <c r="D727" s="38"/>
      <c r="E727" s="16"/>
      <c r="F727" s="16"/>
      <c r="G727" s="16"/>
      <c r="H727" s="16"/>
      <c r="I727" s="26"/>
      <c r="J727" s="27"/>
      <c r="K727" s="93"/>
      <c r="L727" s="93"/>
      <c r="M727" s="93"/>
      <c r="N727" s="11"/>
      <c r="O727" s="93"/>
      <c r="P727" s="11"/>
      <c r="Q727" s="16"/>
      <c r="R727" s="16"/>
    </row>
    <row r="728" spans="1:18" x14ac:dyDescent="0.25">
      <c r="A728" s="16"/>
      <c r="B728" s="16"/>
      <c r="C728" s="16"/>
      <c r="D728" s="38"/>
      <c r="E728" s="16"/>
      <c r="F728" s="16"/>
      <c r="G728" s="16"/>
      <c r="H728" s="16"/>
      <c r="I728" s="26"/>
      <c r="J728" s="27"/>
      <c r="K728" s="93"/>
      <c r="L728" s="93"/>
      <c r="M728" s="93"/>
      <c r="N728" s="11"/>
      <c r="O728" s="93"/>
      <c r="P728" s="11"/>
      <c r="Q728" s="16"/>
      <c r="R728" s="16"/>
    </row>
    <row r="729" spans="1:18" x14ac:dyDescent="0.25">
      <c r="A729" s="16"/>
      <c r="B729" s="16"/>
      <c r="C729" s="16"/>
      <c r="D729" s="38"/>
      <c r="E729" s="16"/>
      <c r="F729" s="16"/>
      <c r="G729" s="16"/>
      <c r="H729" s="16"/>
      <c r="I729" s="26"/>
      <c r="J729" s="27"/>
      <c r="K729" s="93"/>
      <c r="L729" s="93"/>
      <c r="M729" s="93"/>
      <c r="N729" s="11"/>
      <c r="O729" s="93"/>
      <c r="P729" s="11"/>
      <c r="Q729" s="16"/>
      <c r="R729" s="16"/>
    </row>
    <row r="730" spans="1:18" x14ac:dyDescent="0.25">
      <c r="A730" s="16"/>
      <c r="B730" s="16"/>
      <c r="C730" s="16"/>
      <c r="D730" s="38"/>
      <c r="E730" s="16"/>
      <c r="F730" s="16"/>
      <c r="G730" s="16"/>
      <c r="H730" s="16"/>
      <c r="I730" s="26"/>
      <c r="J730" s="27"/>
      <c r="K730" s="93"/>
      <c r="L730" s="93"/>
      <c r="M730" s="93"/>
      <c r="N730" s="11"/>
      <c r="O730" s="93"/>
      <c r="P730" s="11"/>
      <c r="Q730" s="16"/>
      <c r="R730" s="16"/>
    </row>
    <row r="731" spans="1:18" x14ac:dyDescent="0.25">
      <c r="A731" s="16"/>
      <c r="B731" s="16"/>
      <c r="C731" s="16"/>
      <c r="D731" s="38"/>
      <c r="E731" s="16"/>
      <c r="F731" s="16"/>
      <c r="G731" s="16"/>
      <c r="H731" s="16"/>
      <c r="I731" s="26"/>
      <c r="J731" s="27"/>
      <c r="K731" s="93"/>
      <c r="L731" s="93"/>
      <c r="M731" s="93"/>
      <c r="N731" s="11"/>
      <c r="O731" s="93"/>
      <c r="P731" s="11"/>
      <c r="Q731" s="16"/>
      <c r="R731" s="16"/>
    </row>
    <row r="732" spans="1:18" x14ac:dyDescent="0.25">
      <c r="A732" s="16"/>
      <c r="B732" s="16"/>
      <c r="C732" s="16"/>
      <c r="D732" s="38"/>
      <c r="E732" s="16"/>
      <c r="F732" s="16"/>
      <c r="G732" s="16"/>
      <c r="H732" s="16"/>
      <c r="I732" s="26"/>
      <c r="J732" s="27"/>
      <c r="K732" s="93"/>
      <c r="L732" s="93"/>
      <c r="M732" s="93"/>
      <c r="N732" s="11"/>
      <c r="O732" s="93"/>
      <c r="P732" s="11"/>
      <c r="Q732" s="16"/>
      <c r="R732" s="16"/>
    </row>
    <row r="733" spans="1:18" x14ac:dyDescent="0.25">
      <c r="A733" s="16"/>
      <c r="B733" s="16"/>
      <c r="C733" s="16"/>
      <c r="D733" s="38"/>
      <c r="E733" s="16"/>
      <c r="F733" s="16"/>
      <c r="G733" s="16"/>
      <c r="H733" s="16"/>
      <c r="I733" s="26"/>
      <c r="J733" s="27"/>
      <c r="K733" s="93"/>
      <c r="L733" s="93"/>
      <c r="M733" s="93"/>
      <c r="N733" s="11"/>
      <c r="O733" s="93"/>
      <c r="P733" s="11"/>
      <c r="Q733" s="16"/>
      <c r="R733" s="16"/>
    </row>
    <row r="734" spans="1:18" x14ac:dyDescent="0.25">
      <c r="A734" s="16"/>
      <c r="B734" s="16"/>
      <c r="C734" s="16"/>
      <c r="D734" s="38"/>
      <c r="E734" s="16"/>
      <c r="F734" s="16"/>
      <c r="G734" s="16"/>
      <c r="H734" s="16"/>
      <c r="I734" s="26"/>
      <c r="J734" s="27"/>
      <c r="K734" s="93"/>
      <c r="L734" s="93"/>
      <c r="M734" s="93"/>
      <c r="N734" s="11"/>
      <c r="O734" s="93"/>
      <c r="P734" s="11"/>
      <c r="Q734" s="16"/>
      <c r="R734" s="16"/>
    </row>
    <row r="735" spans="1:18" x14ac:dyDescent="0.25">
      <c r="A735" s="16"/>
      <c r="B735" s="16"/>
      <c r="C735" s="16"/>
      <c r="D735" s="38"/>
      <c r="E735" s="16"/>
      <c r="F735" s="16"/>
      <c r="G735" s="16"/>
      <c r="H735" s="16"/>
      <c r="I735" s="26"/>
      <c r="J735" s="27"/>
      <c r="K735" s="93"/>
      <c r="L735" s="93"/>
      <c r="M735" s="93"/>
      <c r="N735" s="11"/>
      <c r="O735" s="93"/>
      <c r="P735" s="11"/>
      <c r="Q735" s="16"/>
      <c r="R735" s="16"/>
    </row>
    <row r="736" spans="1:18" x14ac:dyDescent="0.25">
      <c r="A736" s="16"/>
      <c r="B736" s="16"/>
      <c r="C736" s="16"/>
      <c r="D736" s="38"/>
      <c r="E736" s="16"/>
      <c r="F736" s="16"/>
      <c r="G736" s="16"/>
      <c r="H736" s="16"/>
      <c r="I736" s="26"/>
      <c r="J736" s="27"/>
      <c r="K736" s="93"/>
      <c r="L736" s="93"/>
      <c r="M736" s="93"/>
      <c r="N736" s="11"/>
      <c r="O736" s="93"/>
      <c r="P736" s="11"/>
      <c r="Q736" s="16"/>
      <c r="R736" s="16"/>
    </row>
    <row r="737" spans="1:18" x14ac:dyDescent="0.25">
      <c r="A737" s="16"/>
      <c r="B737" s="16"/>
      <c r="C737" s="16"/>
      <c r="D737" s="38"/>
      <c r="E737" s="16"/>
      <c r="F737" s="16"/>
      <c r="G737" s="16"/>
      <c r="H737" s="16"/>
      <c r="I737" s="26"/>
      <c r="J737" s="27"/>
      <c r="K737" s="93"/>
      <c r="L737" s="93"/>
      <c r="M737" s="93"/>
      <c r="N737" s="11"/>
      <c r="O737" s="93"/>
      <c r="P737" s="11"/>
      <c r="Q737" s="16"/>
      <c r="R737" s="16"/>
    </row>
    <row r="738" spans="1:18" x14ac:dyDescent="0.25">
      <c r="A738" s="16"/>
      <c r="B738" s="16"/>
      <c r="C738" s="16"/>
      <c r="D738" s="38"/>
      <c r="E738" s="16"/>
      <c r="F738" s="16"/>
      <c r="G738" s="16"/>
      <c r="H738" s="16"/>
      <c r="I738" s="26"/>
      <c r="J738" s="27"/>
      <c r="K738" s="93"/>
      <c r="L738" s="93"/>
      <c r="M738" s="93"/>
      <c r="N738" s="11"/>
      <c r="O738" s="93"/>
      <c r="P738" s="11"/>
      <c r="Q738" s="16"/>
      <c r="R738" s="16"/>
    </row>
    <row r="739" spans="1:18" x14ac:dyDescent="0.25">
      <c r="A739" s="16"/>
      <c r="B739" s="16"/>
      <c r="C739" s="16"/>
      <c r="D739" s="38"/>
      <c r="E739" s="16"/>
      <c r="F739" s="16"/>
      <c r="G739" s="16"/>
      <c r="H739" s="16"/>
      <c r="I739" s="26"/>
      <c r="J739" s="27"/>
      <c r="K739" s="93"/>
      <c r="L739" s="93"/>
      <c r="M739" s="93"/>
      <c r="N739" s="11"/>
      <c r="O739" s="93"/>
      <c r="P739" s="11"/>
      <c r="Q739" s="16"/>
      <c r="R739" s="16"/>
    </row>
    <row r="740" spans="1:18" x14ac:dyDescent="0.25">
      <c r="A740" s="16"/>
      <c r="B740" s="16"/>
      <c r="C740" s="16"/>
      <c r="D740" s="38"/>
      <c r="E740" s="16"/>
      <c r="F740" s="16"/>
      <c r="G740" s="16"/>
      <c r="H740" s="16"/>
      <c r="I740" s="26"/>
      <c r="J740" s="27"/>
      <c r="K740" s="93"/>
      <c r="L740" s="93"/>
      <c r="M740" s="93"/>
      <c r="N740" s="11"/>
      <c r="O740" s="93"/>
      <c r="P740" s="11"/>
      <c r="Q740" s="16"/>
      <c r="R740" s="16"/>
    </row>
    <row r="741" spans="1:18" x14ac:dyDescent="0.25">
      <c r="A741" s="16"/>
      <c r="B741" s="16"/>
      <c r="C741" s="16"/>
      <c r="D741" s="38"/>
      <c r="E741" s="16"/>
      <c r="F741" s="16"/>
      <c r="G741" s="16"/>
      <c r="H741" s="16"/>
      <c r="I741" s="26"/>
      <c r="J741" s="27"/>
      <c r="K741" s="93"/>
      <c r="L741" s="93"/>
      <c r="M741" s="93"/>
      <c r="N741" s="11"/>
      <c r="O741" s="93"/>
      <c r="P741" s="11"/>
      <c r="Q741" s="16"/>
      <c r="R741" s="16"/>
    </row>
    <row r="742" spans="1:18" x14ac:dyDescent="0.25">
      <c r="A742" s="16"/>
      <c r="B742" s="16"/>
      <c r="C742" s="16"/>
      <c r="D742" s="38"/>
      <c r="E742" s="16"/>
      <c r="F742" s="16"/>
      <c r="G742" s="16"/>
      <c r="H742" s="16"/>
      <c r="I742" s="26"/>
      <c r="J742" s="27"/>
      <c r="K742" s="93"/>
      <c r="L742" s="93"/>
      <c r="M742" s="93"/>
      <c r="N742" s="11"/>
      <c r="O742" s="93"/>
      <c r="P742" s="11"/>
      <c r="Q742" s="16"/>
      <c r="R742" s="16"/>
    </row>
    <row r="743" spans="1:18" x14ac:dyDescent="0.25">
      <c r="A743" s="16"/>
      <c r="B743" s="16"/>
      <c r="C743" s="16"/>
      <c r="D743" s="38"/>
      <c r="E743" s="16"/>
      <c r="F743" s="16"/>
      <c r="G743" s="16"/>
      <c r="H743" s="16"/>
      <c r="I743" s="26"/>
      <c r="J743" s="27"/>
      <c r="K743" s="93"/>
      <c r="L743" s="93"/>
      <c r="M743" s="93"/>
      <c r="N743" s="11"/>
      <c r="O743" s="93"/>
      <c r="P743" s="11"/>
      <c r="Q743" s="16"/>
      <c r="R743" s="16"/>
    </row>
    <row r="744" spans="1:18" x14ac:dyDescent="0.25">
      <c r="A744" s="16"/>
      <c r="B744" s="16"/>
      <c r="C744" s="16"/>
      <c r="D744" s="38"/>
      <c r="E744" s="16"/>
      <c r="F744" s="16"/>
      <c r="G744" s="16"/>
      <c r="H744" s="16"/>
      <c r="I744" s="26"/>
      <c r="J744" s="27"/>
      <c r="K744" s="93"/>
      <c r="L744" s="93"/>
      <c r="M744" s="93"/>
      <c r="N744" s="11"/>
      <c r="O744" s="93"/>
      <c r="P744" s="11"/>
      <c r="Q744" s="16"/>
      <c r="R744" s="16"/>
    </row>
    <row r="745" spans="1:18" x14ac:dyDescent="0.25">
      <c r="A745" s="16"/>
      <c r="B745" s="16"/>
      <c r="C745" s="16"/>
      <c r="D745" s="38"/>
      <c r="E745" s="16"/>
      <c r="F745" s="16"/>
      <c r="G745" s="16"/>
      <c r="H745" s="16"/>
      <c r="I745" s="26"/>
      <c r="J745" s="27"/>
      <c r="K745" s="93"/>
      <c r="L745" s="93"/>
      <c r="M745" s="93"/>
      <c r="N745" s="11"/>
      <c r="O745" s="93"/>
      <c r="P745" s="11"/>
      <c r="Q745" s="16"/>
      <c r="R745" s="16"/>
    </row>
    <row r="746" spans="1:18" x14ac:dyDescent="0.25">
      <c r="A746" s="16"/>
      <c r="B746" s="16"/>
      <c r="C746" s="16"/>
      <c r="D746" s="38"/>
      <c r="E746" s="16"/>
      <c r="F746" s="16"/>
      <c r="G746" s="16"/>
      <c r="H746" s="16"/>
      <c r="I746" s="26"/>
      <c r="J746" s="27"/>
      <c r="K746" s="93"/>
      <c r="L746" s="93"/>
      <c r="M746" s="93"/>
      <c r="N746" s="11"/>
      <c r="O746" s="93"/>
      <c r="P746" s="11"/>
      <c r="Q746" s="16"/>
      <c r="R746" s="16"/>
    </row>
    <row r="747" spans="1:18" x14ac:dyDescent="0.25">
      <c r="A747" s="16"/>
      <c r="B747" s="16"/>
      <c r="C747" s="16"/>
      <c r="D747" s="38"/>
      <c r="E747" s="16"/>
      <c r="F747" s="16"/>
      <c r="G747" s="16"/>
      <c r="H747" s="16"/>
      <c r="I747" s="26"/>
      <c r="J747" s="27"/>
      <c r="K747" s="93"/>
      <c r="L747" s="93"/>
      <c r="M747" s="93"/>
      <c r="N747" s="11"/>
      <c r="O747" s="93"/>
      <c r="P747" s="11"/>
      <c r="Q747" s="16"/>
      <c r="R747" s="16"/>
    </row>
    <row r="1048376" spans="30:30" x14ac:dyDescent="0.25">
      <c r="AD1048376" s="21" t="s">
        <v>729</v>
      </c>
    </row>
  </sheetData>
  <sheetProtection formatColumns="0" formatRows="0" sort="0" autoFilter="0" pivotTables="0"/>
  <sortState xmlns:xlrd2="http://schemas.microsoft.com/office/spreadsheetml/2017/richdata2" ref="A88:W109">
    <sortCondition ref="B88:B109"/>
  </sortState>
  <phoneticPr fontId="9" type="noConversion"/>
  <conditionalFormatting sqref="B16">
    <cfRule type="duplicateValues" dxfId="198" priority="290"/>
  </conditionalFormatting>
  <conditionalFormatting sqref="B31">
    <cfRule type="duplicateValues" dxfId="197" priority="225"/>
  </conditionalFormatting>
  <conditionalFormatting sqref="B33 B232">
    <cfRule type="expression" dxfId="196" priority="10244">
      <formula>ISNUMBER(MATCH(B33,#REF!,0))</formula>
    </cfRule>
  </conditionalFormatting>
  <conditionalFormatting sqref="B33">
    <cfRule type="duplicateValues" dxfId="195" priority="13094"/>
    <cfRule type="expression" dxfId="194" priority="13093">
      <formula>ISNUMBER(MATCH(B33,B:B,0))</formula>
    </cfRule>
  </conditionalFormatting>
  <conditionalFormatting sqref="B44">
    <cfRule type="duplicateValues" dxfId="193" priority="307"/>
  </conditionalFormatting>
  <conditionalFormatting sqref="B72">
    <cfRule type="duplicateValues" dxfId="192" priority="148"/>
  </conditionalFormatting>
  <conditionalFormatting sqref="B73">
    <cfRule type="duplicateValues" dxfId="191" priority="136"/>
  </conditionalFormatting>
  <conditionalFormatting sqref="B89">
    <cfRule type="duplicateValues" dxfId="190" priority="83"/>
  </conditionalFormatting>
  <conditionalFormatting sqref="B118">
    <cfRule type="duplicateValues" dxfId="189" priority="74"/>
  </conditionalFormatting>
  <conditionalFormatting sqref="B122">
    <cfRule type="duplicateValues" dxfId="188" priority="95"/>
  </conditionalFormatting>
  <conditionalFormatting sqref="B129">
    <cfRule type="duplicateValues" dxfId="187" priority="56"/>
  </conditionalFormatting>
  <conditionalFormatting sqref="B147">
    <cfRule type="duplicateValues" dxfId="186" priority="114"/>
  </conditionalFormatting>
  <conditionalFormatting sqref="B183">
    <cfRule type="duplicateValues" dxfId="185" priority="241"/>
  </conditionalFormatting>
  <conditionalFormatting sqref="B184:B207 B7:B15 B34:B43 B17:B30 B32 B149:B182 B45:B71 B123:B128 B90:B117 B119:B121 B130:B146 B74:B88">
    <cfRule type="duplicateValues" dxfId="184" priority="12470"/>
  </conditionalFormatting>
  <conditionalFormatting sqref="B232">
    <cfRule type="expression" dxfId="183" priority="15301">
      <formula>ISNUMBER(MATCH(B232,B:B,0))</formula>
    </cfRule>
    <cfRule type="duplicateValues" dxfId="182" priority="15302"/>
  </conditionalFormatting>
  <conditionalFormatting sqref="B234">
    <cfRule type="duplicateValues" dxfId="181" priority="339"/>
  </conditionalFormatting>
  <conditionalFormatting sqref="C166:C167 R204:U205 D208:I233 T211:U211 T219:U219 U220:U233">
    <cfRule type="expression" dxfId="180" priority="362">
      <formula>_xlfn.ISFORMULA(C166)</formula>
    </cfRule>
  </conditionalFormatting>
  <conditionalFormatting sqref="C213 C217">
    <cfRule type="expression" dxfId="179" priority="350">
      <formula>_xlfn.ISFORMULA(C213)</formula>
    </cfRule>
  </conditionalFormatting>
  <conditionalFormatting sqref="C100:I108">
    <cfRule type="expression" dxfId="178" priority="162">
      <formula>_xlfn.ISFORMULA(C100)</formula>
    </cfRule>
  </conditionalFormatting>
  <conditionalFormatting sqref="C118:I118">
    <cfRule type="expression" dxfId="177" priority="73">
      <formula>_xlfn.ISFORMULA(C118)</formula>
    </cfRule>
  </conditionalFormatting>
  <conditionalFormatting sqref="C124:I128">
    <cfRule type="expression" dxfId="176" priority="41">
      <formula>_xlfn.ISFORMULA(C124)</formula>
    </cfRule>
  </conditionalFormatting>
  <conditionalFormatting sqref="C144:I147">
    <cfRule type="expression" dxfId="175" priority="105">
      <formula>_xlfn.ISFORMULA(C144)</formula>
    </cfRule>
  </conditionalFormatting>
  <conditionalFormatting sqref="C169:I171 D172:I172 C173:I177 D178:I179 D184:I184">
    <cfRule type="expression" dxfId="174" priority="361">
      <formula>_xlfn.ISFORMULA(C169)</formula>
    </cfRule>
  </conditionalFormatting>
  <conditionalFormatting sqref="C180:I183">
    <cfRule type="expression" dxfId="173" priority="239">
      <formula>_xlfn.ISFORMULA(C180)</formula>
    </cfRule>
  </conditionalFormatting>
  <conditionalFormatting sqref="C195:I203 S203:U203 D204:I205 C206:I207 C208">
    <cfRule type="expression" dxfId="172" priority="370">
      <formula>_xlfn.ISFORMULA(C195)</formula>
    </cfRule>
  </conditionalFormatting>
  <conditionalFormatting sqref="C84:J85 C119:I120 D6:I6 N6 R6 U6 C10:I10 N10 C14:I14 N14 C24:I24 N24 C25 C32:I33 N32:N33 C70:I70 N70 C74 N84:N85 D109:I109 C110:I111 D112:D114 C116:D117 D129 C130:I132 D133:I133 C134:I139 D140:I140 C141:I142 D143:I143 C149:I157 C159:I159 D160:D167 C165:I165 D190:D191 C205 D268 D276 D282:D283 C313 C316">
    <cfRule type="expression" dxfId="171" priority="380">
      <formula>_xlfn.ISFORMULA(C6)</formula>
    </cfRule>
  </conditionalFormatting>
  <conditionalFormatting sqref="D7:D99 C122:D122 F122:I122">
    <cfRule type="expression" dxfId="170" priority="94">
      <formula>_xlfn.ISFORMULA(C7)</formula>
    </cfRule>
  </conditionalFormatting>
  <conditionalFormatting sqref="D185:D186 C187:D188">
    <cfRule type="expression" dxfId="169" priority="358">
      <formula>_xlfn.ISFORMULA(C185)</formula>
    </cfRule>
  </conditionalFormatting>
  <conditionalFormatting sqref="D234 D235:I239 D240:E240 G240:I240 D241:I256 R255:R256 D263 D289">
    <cfRule type="expression" dxfId="168" priority="364">
      <formula>_xlfn.ISFORMULA(D234)</formula>
    </cfRule>
  </conditionalFormatting>
  <conditionalFormatting sqref="D323">
    <cfRule type="expression" dxfId="167" priority="242">
      <formula>_xlfn.ISFORMULA(D323)</formula>
    </cfRule>
  </conditionalFormatting>
  <conditionalFormatting sqref="D331">
    <cfRule type="expression" dxfId="166" priority="179">
      <formula>_xlfn.ISFORMULA(D331)</formula>
    </cfRule>
  </conditionalFormatting>
  <conditionalFormatting sqref="E117">
    <cfRule type="expression" dxfId="165" priority="160">
      <formula>_xlfn.ISFORMULA(E117)</formula>
    </cfRule>
  </conditionalFormatting>
  <conditionalFormatting sqref="E112:I114 D115:I115 E116:I116 F117:I117 T137:U137 D158:I158 E160:I164 E166:I167 C168:I168 E185:I188 S188 C189:I192 E193:I194 D121:I121 C123:I123 C114 U188">
    <cfRule type="expression" dxfId="164" priority="458">
      <formula>_xlfn.ISFORMULA(C112)</formula>
    </cfRule>
  </conditionalFormatting>
  <conditionalFormatting sqref="G25 G37:G41">
    <cfRule type="expression" dxfId="163" priority="787">
      <formula>$F:$F=#REF!</formula>
    </cfRule>
  </conditionalFormatting>
  <conditionalFormatting sqref="G126">
    <cfRule type="expression" dxfId="162" priority="326">
      <formula>_xlfn.ISFORMULA(G126)</formula>
    </cfRule>
  </conditionalFormatting>
  <conditionalFormatting sqref="G286">
    <cfRule type="expression" dxfId="161" priority="275">
      <formula>_xlfn.ISFORMULA(G286)</formula>
    </cfRule>
  </conditionalFormatting>
  <conditionalFormatting sqref="H119:H129">
    <cfRule type="containsText" dxfId="160" priority="98" operator="containsText" text="TBC">
      <formula>NOT(ISERROR(SEARCH("TBC",H119)))</formula>
    </cfRule>
  </conditionalFormatting>
  <conditionalFormatting sqref="H129">
    <cfRule type="expression" dxfId="159" priority="3">
      <formula>_xlfn.ISFORMULA(H129)</formula>
    </cfRule>
  </conditionalFormatting>
  <conditionalFormatting sqref="H147">
    <cfRule type="containsText" dxfId="158" priority="106" operator="containsText" text="TBC">
      <formula>NOT(ISERROR(SEARCH("TBC",H147)))</formula>
    </cfRule>
  </conditionalFormatting>
  <conditionalFormatting sqref="H183 P100:P118">
    <cfRule type="containsText" dxfId="157" priority="240" operator="containsText" text="TBC">
      <formula>NOT(ISERROR(SEARCH("TBC",H100)))</formula>
    </cfRule>
  </conditionalFormatting>
  <conditionalFormatting sqref="I3 J3:J147 J286:J1048576">
    <cfRule type="cellIs" dxfId="156" priority="182" operator="equal">
      <formula>FALSE</formula>
    </cfRule>
  </conditionalFormatting>
  <conditionalFormatting sqref="J1">
    <cfRule type="cellIs" dxfId="155" priority="283" operator="equal">
      <formula>FALSE</formula>
    </cfRule>
  </conditionalFormatting>
  <conditionalFormatting sqref="J149:J199">
    <cfRule type="cellIs" dxfId="154" priority="205" operator="equal">
      <formula>FALSE</formula>
    </cfRule>
  </conditionalFormatting>
  <conditionalFormatting sqref="J200">
    <cfRule type="expression" dxfId="153" priority="295">
      <formula>_xlfn.ISFORMULA(J200)</formula>
    </cfRule>
  </conditionalFormatting>
  <conditionalFormatting sqref="J201:J284">
    <cfRule type="cellIs" dxfId="152" priority="16" operator="equal">
      <formula>FALSE</formula>
    </cfRule>
  </conditionalFormatting>
  <conditionalFormatting sqref="K243">
    <cfRule type="cellIs" dxfId="151" priority="158" operator="equal">
      <formula>FALSE</formula>
    </cfRule>
  </conditionalFormatting>
  <conditionalFormatting sqref="N7:N15 N17:N30 N32:N39 N64:N71 N150 N159 N171 N174:N175 N190:N191 N199:N200 N144 N146 N126 N87">
    <cfRule type="containsText" dxfId="150" priority="483" operator="containsText" text="tbc">
      <formula>NOT(ISERROR(SEARCH("tbc",N7)))</formula>
    </cfRule>
    <cfRule type="containsBlanks" dxfId="149" priority="4424">
      <formula>LEN(TRIM(N7))=0</formula>
    </cfRule>
  </conditionalFormatting>
  <conditionalFormatting sqref="N16">
    <cfRule type="containsBlanks" dxfId="148" priority="286">
      <formula>LEN(TRIM(N16))=0</formula>
    </cfRule>
    <cfRule type="containsText" dxfId="147" priority="285" operator="containsText" text="tbc">
      <formula>NOT(ISERROR(SEARCH("tbc",N16)))</formula>
    </cfRule>
  </conditionalFormatting>
  <conditionalFormatting sqref="N31">
    <cfRule type="containsBlanks" dxfId="146" priority="223">
      <formula>LEN(TRIM(N31))=0</formula>
    </cfRule>
    <cfRule type="containsText" dxfId="145" priority="222" operator="containsText" text="tbc">
      <formula>NOT(ISERROR(SEARCH("tbc",N31)))</formula>
    </cfRule>
  </conditionalFormatting>
  <conditionalFormatting sqref="N40:N63">
    <cfRule type="containsBlanks" dxfId="144" priority="165">
      <formula>LEN(TRIM(N40))=0</formula>
    </cfRule>
    <cfRule type="containsText" dxfId="143" priority="164" operator="containsText" text="tbc">
      <formula>NOT(ISERROR(SEARCH("tbc",N40)))</formula>
    </cfRule>
  </conditionalFormatting>
  <conditionalFormatting sqref="N72:N78">
    <cfRule type="containsBlanks" dxfId="142" priority="120">
      <formula>LEN(TRIM(N72))=0</formula>
    </cfRule>
    <cfRule type="containsText" dxfId="141" priority="119" operator="containsText" text="tbc">
      <formula>NOT(ISERROR(SEARCH("tbc",N72)))</formula>
    </cfRule>
  </conditionalFormatting>
  <conditionalFormatting sqref="N100:N128">
    <cfRule type="expression" dxfId="140" priority="62">
      <formula>_xlfn.ISFORMULA(N100)</formula>
    </cfRule>
  </conditionalFormatting>
  <conditionalFormatting sqref="N129">
    <cfRule type="containsText" dxfId="139" priority="54" operator="containsText" text="tbc">
      <formula>NOT(ISERROR(SEARCH("tbc",N129)))</formula>
    </cfRule>
    <cfRule type="containsBlanks" dxfId="138" priority="55">
      <formula>LEN(TRIM(N129))=0</formula>
    </cfRule>
  </conditionalFormatting>
  <conditionalFormatting sqref="N130:N147">
    <cfRule type="expression" dxfId="137" priority="99">
      <formula>_xlfn.ISFORMULA(N130)</formula>
    </cfRule>
  </conditionalFormatting>
  <conditionalFormatting sqref="N149:N232">
    <cfRule type="expression" dxfId="136" priority="227">
      <formula>_xlfn.ISFORMULA(N149)</formula>
    </cfRule>
  </conditionalFormatting>
  <conditionalFormatting sqref="N233 P233">
    <cfRule type="cellIs" dxfId="135" priority="341" operator="equal">
      <formula>FALSE</formula>
    </cfRule>
  </conditionalFormatting>
  <conditionalFormatting sqref="N234">
    <cfRule type="containsText" dxfId="134" priority="333" operator="containsText" text="tbc">
      <formula>NOT(ISERROR(SEARCH("tbc",N234)))</formula>
    </cfRule>
    <cfRule type="containsBlanks" dxfId="133" priority="334">
      <formula>LEN(TRIM(N234))=0</formula>
    </cfRule>
  </conditionalFormatting>
  <conditionalFormatting sqref="P6 P10 P14 P24 P32:P33 P64:P71 P79:P88 P123:P125 P127 P130:P143 P145 P149 P151:P170 P172:P182 P184:P189 P192:P198 P200:P220 P235:P242 P244:P262 P288:P352 P271:P278 P281 P284:P286">
    <cfRule type="expression" dxfId="132" priority="700">
      <formula>AND($R6&gt;=TODAY(),$R6&lt;EDATE(TODAY(),3))</formula>
    </cfRule>
  </conditionalFormatting>
  <conditionalFormatting sqref="P6 P123:P125 P127 P130:P143 P145 P184:P189 P192:P198 P200:P220 P235:P242 P244:P262 P271:P278 P281 P284:P286 P288:P352 P10 P14 P24 P32:P33 P64:P71 P79:P88 P149 P151:P170 P172:P182">
    <cfRule type="cellIs" dxfId="131" priority="448" operator="lessThan">
      <formula>TODAY()</formula>
    </cfRule>
  </conditionalFormatting>
  <conditionalFormatting sqref="P6 P123:P125 P127 P130:P143 P145 P184:P189 P192:P198 P200:P220 P235:P242 P244:P262 P271:P278 P281 P284:P286 P288:P352">
    <cfRule type="cellIs" dxfId="130" priority="443" operator="between">
      <formula>TODAY()</formula>
      <formula>TODAY()+60</formula>
    </cfRule>
  </conditionalFormatting>
  <conditionalFormatting sqref="P7:P9 P90:P121 P126 P144 P150 P171 P190:P191 P199 P234">
    <cfRule type="expression" dxfId="129" priority="338">
      <formula>AND($R7&gt;=TODAY(),$R7&lt;EDATE(TODAY(),3))</formula>
    </cfRule>
    <cfRule type="containsText" dxfId="128" priority="337" operator="containsText" text="TBC">
      <formula>NOT(ISERROR(SEARCH("TBC",P7)))</formula>
    </cfRule>
  </conditionalFormatting>
  <conditionalFormatting sqref="P7:P24">
    <cfRule type="cellIs" dxfId="127" priority="245" operator="between">
      <formula>TODAY()</formula>
      <formula>TODAY()+60</formula>
    </cfRule>
  </conditionalFormatting>
  <conditionalFormatting sqref="P11:P13 P72:P78">
    <cfRule type="expression" dxfId="126" priority="248">
      <formula>AND($R11&gt;=TODAY(),$R11&lt;EDATE(TODAY(),3))</formula>
    </cfRule>
    <cfRule type="containsText" dxfId="125" priority="247" operator="containsText" text="TBC">
      <formula>NOT(ISERROR(SEARCH("TBC",P11)))</formula>
    </cfRule>
    <cfRule type="cellIs" dxfId="124" priority="246" operator="lessThan">
      <formula>TODAY()</formula>
    </cfRule>
  </conditionalFormatting>
  <conditionalFormatting sqref="P12 P288:P352">
    <cfRule type="containsText" dxfId="123" priority="244" operator="containsText" text="TBC">
      <formula>NOT(ISERROR(SEARCH("TBC",P12)))</formula>
    </cfRule>
    <cfRule type="expression" dxfId="122" priority="243">
      <formula>_xlfn.ISFORMULA(P12)</formula>
    </cfRule>
  </conditionalFormatting>
  <conditionalFormatting sqref="P15:P23">
    <cfRule type="expression" dxfId="121" priority="294">
      <formula>AND($R15&gt;=TODAY(),$R15&lt;EDATE(TODAY(),3))</formula>
    </cfRule>
    <cfRule type="containsText" dxfId="120" priority="293" operator="containsText" text="TBC">
      <formula>NOT(ISERROR(SEARCH("TBC",P15)))</formula>
    </cfRule>
    <cfRule type="cellIs" dxfId="119" priority="292" operator="lessThan">
      <formula>TODAY()</formula>
    </cfRule>
  </conditionalFormatting>
  <conditionalFormatting sqref="P25:P31">
    <cfRule type="expression" dxfId="118" priority="220">
      <formula>AND($R25&gt;=TODAY(),$R25&lt;EDATE(TODAY(),3))</formula>
    </cfRule>
    <cfRule type="cellIs" dxfId="117" priority="218" operator="lessThan">
      <formula>TODAY()</formula>
    </cfRule>
    <cfRule type="containsText" dxfId="116" priority="219" operator="containsText" text="TBC">
      <formula>NOT(ISERROR(SEARCH("TBC",P25)))</formula>
    </cfRule>
  </conditionalFormatting>
  <conditionalFormatting sqref="P25:P89">
    <cfRule type="cellIs" dxfId="115" priority="77" operator="between">
      <formula>TODAY()</formula>
      <formula>TODAY()+60</formula>
    </cfRule>
  </conditionalFormatting>
  <conditionalFormatting sqref="P34:P63">
    <cfRule type="cellIs" dxfId="114" priority="300" operator="lessThan">
      <formula>TODAY()</formula>
    </cfRule>
    <cfRule type="containsText" dxfId="113" priority="301" operator="containsText" text="TBC">
      <formula>NOT(ISERROR(SEARCH("TBC",P34)))</formula>
    </cfRule>
    <cfRule type="expression" dxfId="112" priority="302">
      <formula>AND($R34&gt;=TODAY(),$R34&lt;EDATE(TODAY(),3))</formula>
    </cfRule>
  </conditionalFormatting>
  <conditionalFormatting sqref="P89">
    <cfRule type="cellIs" dxfId="111" priority="78" operator="lessThan">
      <formula>TODAY()</formula>
    </cfRule>
    <cfRule type="containsText" dxfId="110" priority="79" operator="containsText" text="TBC">
      <formula>NOT(ISERROR(SEARCH("TBC",P89)))</formula>
    </cfRule>
    <cfRule type="expression" dxfId="109" priority="80">
      <formula>AND($R89&gt;=TODAY(),$R89&lt;EDATE(TODAY(),3))</formula>
    </cfRule>
  </conditionalFormatting>
  <conditionalFormatting sqref="P90:P121 P126 P144 P190:P191 P199 P234 P7:P9 P150 P171">
    <cfRule type="cellIs" dxfId="108" priority="336" operator="lessThan">
      <formula>TODAY()</formula>
    </cfRule>
  </conditionalFormatting>
  <conditionalFormatting sqref="P90:P121 P126 P144 P190:P191 P199 P234">
    <cfRule type="cellIs" dxfId="107" priority="335" operator="between">
      <formula>TODAY()</formula>
      <formula>TODAY()+60</formula>
    </cfRule>
  </conditionalFormatting>
  <conditionalFormatting sqref="P100:P118">
    <cfRule type="expression" dxfId="106" priority="63">
      <formula>_xlfn.ISFORMULA(P100)</formula>
    </cfRule>
  </conditionalFormatting>
  <conditionalFormatting sqref="P119:P122">
    <cfRule type="expression" dxfId="105" priority="97">
      <formula>_xlfn.ISFORMULA(P119)</formula>
    </cfRule>
  </conditionalFormatting>
  <conditionalFormatting sqref="P122">
    <cfRule type="cellIs" dxfId="104" priority="89" operator="between">
      <formula>TODAY()</formula>
      <formula>TODAY()+60</formula>
    </cfRule>
    <cfRule type="cellIs" dxfId="103" priority="90" operator="lessThan">
      <formula>TODAY()</formula>
    </cfRule>
    <cfRule type="containsText" dxfId="102" priority="92" operator="containsText" text="TBC">
      <formula>NOT(ISERROR(SEARCH("TBC",P122)))</formula>
    </cfRule>
    <cfRule type="expression" dxfId="101" priority="93">
      <formula>AND($R122&gt;=TODAY(),$R122&lt;EDATE(TODAY(),3))</formula>
    </cfRule>
  </conditionalFormatting>
  <conditionalFormatting sqref="P128">
    <cfRule type="containsText" dxfId="100" priority="25" operator="containsText" text="TBC">
      <formula>NOT(ISERROR(SEARCH("TBC",P128)))</formula>
    </cfRule>
    <cfRule type="expression" dxfId="99" priority="24">
      <formula>_xlfn.ISFORMULA(P128)</formula>
    </cfRule>
  </conditionalFormatting>
  <conditionalFormatting sqref="P128:P129">
    <cfRule type="expression" dxfId="98" priority="30">
      <formula>AND($R128&gt;=TODAY(),$R128&lt;EDATE(TODAY(),3))</formula>
    </cfRule>
    <cfRule type="cellIs" dxfId="97" priority="27" operator="lessThan">
      <formula>TODAY()</formula>
    </cfRule>
    <cfRule type="cellIs" dxfId="96" priority="26" operator="between">
      <formula>TODAY()</formula>
      <formula>TODAY()+60</formula>
    </cfRule>
    <cfRule type="containsText" dxfId="95" priority="29" operator="containsText" text="TBC">
      <formula>NOT(ISERROR(SEARCH("TBC",P128)))</formula>
    </cfRule>
  </conditionalFormatting>
  <conditionalFormatting sqref="P146:P147">
    <cfRule type="cellIs" dxfId="94" priority="108" operator="between">
      <formula>TODAY()</formula>
      <formula>TODAY()+60</formula>
    </cfRule>
    <cfRule type="cellIs" dxfId="93" priority="109" operator="lessThan">
      <formula>TODAY()</formula>
    </cfRule>
    <cfRule type="containsText" dxfId="92" priority="111" operator="containsText" text="TBC">
      <formula>NOT(ISERROR(SEARCH("TBC",P146)))</formula>
    </cfRule>
    <cfRule type="expression" dxfId="91" priority="112">
      <formula>AND($R146&gt;=TODAY(),$R146&lt;EDATE(TODAY(),3))</formula>
    </cfRule>
  </conditionalFormatting>
  <conditionalFormatting sqref="P147">
    <cfRule type="expression" dxfId="90" priority="100">
      <formula>_xlfn.ISFORMULA(P147)</formula>
    </cfRule>
  </conditionalFormatting>
  <conditionalFormatting sqref="P149:P183">
    <cfRule type="cellIs" dxfId="89" priority="234" operator="between">
      <formula>TODAY()</formula>
      <formula>TODAY()+60</formula>
    </cfRule>
  </conditionalFormatting>
  <conditionalFormatting sqref="P183">
    <cfRule type="cellIs" dxfId="88" priority="235" operator="lessThan">
      <formula>TODAY()</formula>
    </cfRule>
    <cfRule type="containsText" dxfId="87" priority="237" operator="containsText" text="TBC">
      <formula>NOT(ISERROR(SEARCH("TBC",P183)))</formula>
    </cfRule>
    <cfRule type="expression" dxfId="86" priority="238">
      <formula>AND($R183&gt;=TODAY(),$R183&lt;EDATE(TODAY(),3))</formula>
    </cfRule>
    <cfRule type="expression" dxfId="85" priority="226">
      <formula>_xlfn.ISFORMULA(P183)</formula>
    </cfRule>
  </conditionalFormatting>
  <conditionalFormatting sqref="P221:P232">
    <cfRule type="expression" dxfId="84" priority="260">
      <formula>AND($R221&gt;=TODAY(),$R221&lt;EDATE(TODAY(),3))</formula>
    </cfRule>
    <cfRule type="containsText" dxfId="83" priority="259" operator="containsText" text="TBC">
      <formula>NOT(ISERROR(SEARCH("TBC",P221)))</formula>
    </cfRule>
    <cfRule type="cellIs" dxfId="82" priority="257" operator="between">
      <formula>TODAY()</formula>
      <formula>TODAY()+60</formula>
    </cfRule>
    <cfRule type="containsText" dxfId="81" priority="256" operator="containsText" text="TBC">
      <formula>NOT(ISERROR(SEARCH("TBC",P221)))</formula>
    </cfRule>
    <cfRule type="expression" dxfId="80" priority="255">
      <formula>_xlfn.ISFORMULA(P221)</formula>
    </cfRule>
    <cfRule type="cellIs" dxfId="79" priority="258" operator="lessThan">
      <formula>TODAY()</formula>
    </cfRule>
  </conditionalFormatting>
  <conditionalFormatting sqref="P235 Q203">
    <cfRule type="cellIs" dxfId="78" priority="451" operator="equal">
      <formula>0</formula>
    </cfRule>
    <cfRule type="cellIs" dxfId="77" priority="436" operator="lessThan">
      <formula>2</formula>
    </cfRule>
  </conditionalFormatting>
  <conditionalFormatting sqref="P235">
    <cfRule type="expression" dxfId="76" priority="363">
      <formula>_xlfn.ISFORMULA(P235)</formula>
    </cfRule>
  </conditionalFormatting>
  <conditionalFormatting sqref="P235:P241 P6 P10 P14 P24 P32:P33 P64:P71 P79:P88 P123:P127 P130:P146 P149:P182 P184:P220 P245:P247 P253:P254 P288:P352">
    <cfRule type="containsText" dxfId="75" priority="478" operator="containsText" text="TBC">
      <formula>NOT(ISERROR(SEARCH("TBC",P6)))</formula>
    </cfRule>
  </conditionalFormatting>
  <conditionalFormatting sqref="P235:P241 P123:P127 P130:P146 P149:P182 P184:P220 P6 P10 P14 P24 P32:P33 P70 P84:P85">
    <cfRule type="expression" dxfId="74" priority="440">
      <formula>_xlfn.ISFORMULA(P6)</formula>
    </cfRule>
  </conditionalFormatting>
  <conditionalFormatting sqref="P242:P244">
    <cfRule type="containsText" dxfId="73" priority="154" operator="containsText" text="TBC">
      <formula>NOT(ISERROR(SEARCH("TBC",P242)))</formula>
    </cfRule>
  </conditionalFormatting>
  <conditionalFormatting sqref="P242:P269">
    <cfRule type="containsText" dxfId="72" priority="11" operator="containsText" text="TBC">
      <formula>NOT(ISERROR(SEARCH("TBC",P242)))</formula>
    </cfRule>
    <cfRule type="expression" dxfId="71" priority="10">
      <formula>_xlfn.ISFORMULA(P242)</formula>
    </cfRule>
  </conditionalFormatting>
  <conditionalFormatting sqref="P243 P263:P269">
    <cfRule type="expression" dxfId="70" priority="157">
      <formula>AND($R243&gt;=TODAY(),$R243&lt;EDATE(TODAY(),3))</formula>
    </cfRule>
    <cfRule type="cellIs" dxfId="69" priority="156" operator="lessThan">
      <formula>TODAY()</formula>
    </cfRule>
    <cfRule type="cellIs" dxfId="68" priority="155" operator="between">
      <formula>TODAY()</formula>
      <formula>TODAY()+60</formula>
    </cfRule>
  </conditionalFormatting>
  <conditionalFormatting sqref="P255:P269">
    <cfRule type="containsText" dxfId="67" priority="12" operator="containsText" text="TBC">
      <formula>NOT(ISERROR(SEARCH("TBC",P255)))</formula>
    </cfRule>
  </conditionalFormatting>
  <conditionalFormatting sqref="P271:P278 P281 P284:P286 P248:P252">
    <cfRule type="containsText" dxfId="66" priority="271" operator="containsText" text="TBC">
      <formula>NOT(ISERROR(SEARCH("TBC",P248)))</formula>
    </cfRule>
  </conditionalFormatting>
  <conditionalFormatting sqref="P271:P278 P281 P284:P286">
    <cfRule type="containsText" dxfId="65" priority="268" operator="containsText" text="TBC">
      <formula>NOT(ISERROR(SEARCH("TBC",P271)))</formula>
    </cfRule>
    <cfRule type="expression" dxfId="64" priority="267">
      <formula>_xlfn.ISFORMULA(P271)</formula>
    </cfRule>
  </conditionalFormatting>
  <conditionalFormatting sqref="Q4">
    <cfRule type="cellIs" dxfId="63" priority="315" operator="lessThan">
      <formula>2</formula>
    </cfRule>
  </conditionalFormatting>
  <conditionalFormatting sqref="Q118">
    <cfRule type="cellIs" dxfId="62" priority="69" operator="equal">
      <formula>0</formula>
    </cfRule>
    <cfRule type="cellIs" dxfId="61" priority="65" operator="lessThan">
      <formula>2</formula>
    </cfRule>
  </conditionalFormatting>
  <conditionalFormatting sqref="Q138:T147 P10:T10 P14:T14 P24:T24 P32:T33 P70:T70 P84:T85 Q100:T102 Q103 Q104:T104 Q105 Q106:T109 Q110 Q111:T114 Q115 Q116:T118 H118 P119:T121 P122:R122 Q123:T124 Q125:Q127 Q130:T136 Q137:R137 P147 Q149 P149:P183 Q188 Q189:T202 Q203">
    <cfRule type="containsText" dxfId="60" priority="72" operator="containsText" text="TBC">
      <formula>NOT(ISERROR(SEARCH("TBC",H10)))</formula>
    </cfRule>
  </conditionalFormatting>
  <conditionalFormatting sqref="Q150:T187">
    <cfRule type="containsText" dxfId="59" priority="19" operator="containsText" text="TBC">
      <formula>NOT(ISERROR(SEARCH("TBC",Q150)))</formula>
    </cfRule>
  </conditionalFormatting>
  <conditionalFormatting sqref="Q10:U10 Q14:U14 Q24:U24 Q32:U33 Q70:U70 Q84:U85 Q100:U102 Q103 Q104:U104 Q105 Q106:U109 Q110 Q111:U114 Q115 Q116:U121 Q122:R122 Q123:U124 Q125:Q127 Q130:U136 Q137:R137 Q138:U146 Q147:R147 Q188 Q189:U202 Q203 Q171:R171 Q172:U187 C193:D193 D194 N235:N424">
    <cfRule type="expression" dxfId="58" priority="354">
      <formula>_xlfn.ISFORMULA(C10)</formula>
    </cfRule>
  </conditionalFormatting>
  <conditionalFormatting sqref="Q149:U170">
    <cfRule type="expression" dxfId="57" priority="176">
      <formula>_xlfn.ISFORMULA(Q149)</formula>
    </cfRule>
  </conditionalFormatting>
  <conditionalFormatting sqref="R206:R210">
    <cfRule type="containsText" dxfId="56" priority="171" operator="containsText" text="TBC">
      <formula>NOT(ISERROR(SEARCH("TBC",R206)))</formula>
    </cfRule>
    <cfRule type="expression" dxfId="55" priority="170">
      <formula>_xlfn.ISFORMULA(R206)</formula>
    </cfRule>
  </conditionalFormatting>
  <conditionalFormatting sqref="R212:R218">
    <cfRule type="expression" dxfId="54" priority="369">
      <formula>_xlfn.ISFORMULA(R212)</formula>
    </cfRule>
  </conditionalFormatting>
  <conditionalFormatting sqref="R220:R232">
    <cfRule type="expression" dxfId="53" priority="324">
      <formula>_xlfn.ISFORMULA(R220)</formula>
    </cfRule>
  </conditionalFormatting>
  <conditionalFormatting sqref="R235:R247 U235:U256">
    <cfRule type="expression" dxfId="52" priority="47">
      <formula>_xlfn.ISFORMULA(R235)</formula>
    </cfRule>
  </conditionalFormatting>
  <conditionalFormatting sqref="R235:R247">
    <cfRule type="containsText" dxfId="51" priority="48" operator="containsText" text="TBC">
      <formula>NOT(ISERROR(SEARCH("TBC",R235)))</formula>
    </cfRule>
  </conditionalFormatting>
  <conditionalFormatting sqref="R129:T129">
    <cfRule type="containsText" dxfId="50" priority="4" operator="containsText" text="TBC">
      <formula>NOT(ISERROR(SEARCH("TBC",R129)))</formula>
    </cfRule>
    <cfRule type="expression" dxfId="49" priority="5">
      <formula>_xlfn.ISFORMULA(R129)</formula>
    </cfRule>
  </conditionalFormatting>
  <conditionalFormatting sqref="R149:T149">
    <cfRule type="containsText" dxfId="48" priority="177" operator="containsText" text="TBC">
      <formula>NOT(ISERROR(SEARCH("TBC",R149)))</formula>
    </cfRule>
  </conditionalFormatting>
  <conditionalFormatting sqref="R233:T233">
    <cfRule type="cellIs" dxfId="47" priority="340" operator="equal">
      <formula>FALSE</formula>
    </cfRule>
  </conditionalFormatting>
  <conditionalFormatting sqref="S98:T98">
    <cfRule type="containsText" dxfId="46" priority="396" operator="containsText" text="TBC">
      <formula>NOT(ISERROR(SEARCH("TBC",S98)))</formula>
    </cfRule>
    <cfRule type="expression" dxfId="45" priority="395">
      <formula>_xlfn.ISFORMULA(S98)</formula>
    </cfRule>
  </conditionalFormatting>
  <conditionalFormatting sqref="S110:T110 T105 T115 H6 R6 H10 H14 H24 H32:H33 H70 H84:H85 H100:H117 H130:H146 H149:H182 H184:H233 S203:T203 R212:R218 H235 H237:H256 R255:R256 P235:P241 R204:T205 T211 T219 P123:P127 P130:P146 P184:P220 R220:R232 P6 T137 S188">
    <cfRule type="containsText" dxfId="44" priority="442" operator="containsText" text="TBC">
      <formula>NOT(ISERROR(SEARCH("TBC",H6)))</formula>
    </cfRule>
  </conditionalFormatting>
  <conditionalFormatting sqref="S238:T238">
    <cfRule type="cellIs" dxfId="43" priority="277" operator="lessThan">
      <formula>2</formula>
    </cfRule>
    <cfRule type="cellIs" dxfId="42" priority="280" operator="equal">
      <formula>0</formula>
    </cfRule>
    <cfRule type="containsText" dxfId="41" priority="279" operator="containsText" text="TBC">
      <formula>NOT(ISERROR(SEARCH("TBC",S238)))</formula>
    </cfRule>
    <cfRule type="expression" dxfId="40" priority="278">
      <formula>_xlfn.ISFORMULA(S238)</formula>
    </cfRule>
  </conditionalFormatting>
  <conditionalFormatting sqref="S147:U147">
    <cfRule type="expression" dxfId="39" priority="2">
      <formula>_xlfn.ISFORMULA(S147)</formula>
    </cfRule>
  </conditionalFormatting>
  <conditionalFormatting sqref="S171:U171">
    <cfRule type="expression" dxfId="38" priority="17">
      <formula>_xlfn.ISFORMULA(S171)</formula>
    </cfRule>
  </conditionalFormatting>
  <conditionalFormatting sqref="T122">
    <cfRule type="containsText" dxfId="37" priority="88" operator="containsText" text="TBC">
      <formula>NOT(ISERROR(SEARCH("TBC",T122)))</formula>
    </cfRule>
  </conditionalFormatting>
  <conditionalFormatting sqref="T125:T128">
    <cfRule type="containsText" dxfId="36" priority="21" operator="containsText" text="TBC">
      <formula>NOT(ISERROR(SEARCH("TBC",T125)))</formula>
    </cfRule>
  </conditionalFormatting>
  <conditionalFormatting sqref="T105:U105 T115:U115">
    <cfRule type="expression" dxfId="35" priority="426">
      <formula>_xlfn.ISFORMULA(T105)</formula>
    </cfRule>
  </conditionalFormatting>
  <conditionalFormatting sqref="T122:U122">
    <cfRule type="expression" dxfId="34" priority="87">
      <formula>_xlfn.ISFORMULA(T122)</formula>
    </cfRule>
  </conditionalFormatting>
  <conditionalFormatting sqref="T125:U128">
    <cfRule type="expression" dxfId="33" priority="20">
      <formula>_xlfn.ISFORMULA(T125)</formula>
    </cfRule>
  </conditionalFormatting>
  <conditionalFormatting sqref="U103 S110:U110">
    <cfRule type="expression" dxfId="32" priority="438">
      <formula>_xlfn.ISFORMULA(S103)</formula>
    </cfRule>
  </conditionalFormatting>
  <conditionalFormatting sqref="U206:U210">
    <cfRule type="expression" dxfId="31" priority="169">
      <formula>_xlfn.ISFORMULA(U206)</formula>
    </cfRule>
  </conditionalFormatting>
  <conditionalFormatting sqref="U212:U218">
    <cfRule type="expression" dxfId="30" priority="180">
      <formula>_xlfn.ISFORMULA(U212)</formula>
    </cfRule>
  </conditionalFormatting>
  <dataValidations count="4">
    <dataValidation type="list" allowBlank="1" showInputMessage="1" showErrorMessage="1" sqref="G12 G25:G27 G60 G62 G77 G34:G58 G15:G23 G100:G109 G29:G31 G72:G74 G144 G150 G174 G146 G129 G190 G199 G234" xr:uid="{5A64EAC5-581D-4AF0-8DBE-6AEB7D6A318B}">
      <formula1>INDIRECT(F12)</formula1>
    </dataValidation>
    <dataValidation type="list" allowBlank="1" showInputMessage="1" showErrorMessage="1" sqref="F159 F66:F67 F56:F58 F234 F126 F199:F200 F144 F72:F78 F150 F173:F175 F146 F100:F109 F7:F54 F60:F63 F129 F80:F97" xr:uid="{23BB973D-BB99-45A6-BE17-1080FAE8D3FF}">
      <formula1>Category</formula1>
    </dataValidation>
    <dataValidation type="list" allowBlank="1" showInputMessage="1" showErrorMessage="1" sqref="T90 U1 U4 U6:U84 T85:U87 U88:U147 U149:U1048576" xr:uid="{E681E65C-2FC1-4D99-8FF2-80F9D588A1E7}">
      <formula1>Stage1</formula1>
    </dataValidation>
    <dataValidation type="list" allowBlank="1" showInputMessage="1" showErrorMessage="1" sqref="A119:A128 A6:A117 A130:A531" xr:uid="{E7D5DB32-D5CF-481A-A4B6-88523C971E5E}">
      <formula1>A_E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80D1C63-FCD7-41AC-A0BB-9C397889BFC6}">
          <x14:formula1>
            <xm:f>Key!$A$108:$A$112</xm:f>
          </x14:formula1>
          <xm:sqref>S13 S150:S170 S172:S208 S90:S117 S119:S121 S148 S31:S39 S130:S146 S123:S127 S42:S88 S211:S242 S244:S262 S264:S424</xm:sqref>
        </x14:dataValidation>
        <x14:dataValidation type="list" allowBlank="1" showInputMessage="1" showErrorMessage="1" xr:uid="{99682F00-7D55-455A-8113-D94E84E4A871}">
          <x14:formula1>
            <xm:f>Key!$A$115:$A$126</xm:f>
          </x14:formula1>
          <xm:sqref>I79:J79 H119:H147 H100:H117 H6:H57 H59:H78 H4 H1 H80:H97 H149:H235 H237:H277 H279:H1048576</xm:sqref>
        </x14:dataValidation>
        <x14:dataValidation type="list" allowBlank="1" showInputMessage="1" showErrorMessage="1" xr:uid="{A44ED319-3296-4D84-9CA0-05FD47CE6AF5}">
          <x14:formula1>
            <xm:f>Key!$B$3:$B$25</xm:f>
          </x14:formula1>
          <xm:sqref>C44</xm:sqref>
        </x14:dataValidation>
        <x14:dataValidation type="list" allowBlank="1" showInputMessage="1" showErrorMessage="1" xr:uid="{C54156E2-8383-4136-8EDD-9FA514D01346}">
          <x14:formula1>
            <xm:f>Key!$B$3:$B$24</xm:f>
          </x14:formula1>
          <xm:sqref>C1 C119:C121 C90:C117 C123:C128 C130:C146 C5:C88 C148:C1048576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463E-3F5B-448C-BAC9-FA6CF5323F3A}">
  <dimension ref="A1:AJ663"/>
  <sheetViews>
    <sheetView workbookViewId="0">
      <pane ySplit="1" topLeftCell="A655" activePane="bottomLeft" state="frozen"/>
      <selection pane="bottomLeft" activeCell="A662" sqref="A662:XFD663"/>
    </sheetView>
  </sheetViews>
  <sheetFormatPr defaultColWidth="26.140625" defaultRowHeight="15" x14ac:dyDescent="0.25"/>
  <cols>
    <col min="1" max="1" width="20.140625" style="1" customWidth="1"/>
    <col min="2" max="2" width="8.42578125" style="1" customWidth="1"/>
    <col min="3" max="3" width="10.5703125" style="1" bestFit="1" customWidth="1"/>
    <col min="4" max="4" width="25.85546875" style="1" customWidth="1"/>
    <col min="5" max="5" width="13.5703125" style="1" customWidth="1"/>
    <col min="6" max="6" width="12.5703125" style="1" customWidth="1"/>
    <col min="7" max="7" width="13.5703125" style="1" bestFit="1" customWidth="1"/>
    <col min="8" max="8" width="14.7109375" style="48" bestFit="1" customWidth="1"/>
    <col min="9" max="9" width="10.85546875" style="1" customWidth="1"/>
    <col min="10" max="10" width="12.42578125" style="1" customWidth="1"/>
    <col min="11" max="11" width="12.5703125" style="36" customWidth="1"/>
    <col min="12" max="12" width="15.42578125" style="36" customWidth="1"/>
    <col min="13" max="13" width="15" style="36" customWidth="1"/>
    <col min="14" max="14" width="15" style="1" customWidth="1"/>
    <col min="15" max="15" width="11.140625" style="1" customWidth="1"/>
    <col min="16" max="16" width="10.42578125" style="1" customWidth="1"/>
    <col min="17" max="17" width="18.5703125" style="1" customWidth="1"/>
    <col min="18" max="18" width="14.5703125" style="1" customWidth="1"/>
    <col min="19" max="16384" width="26.140625" style="1"/>
  </cols>
  <sheetData>
    <row r="1" spans="1:35" s="65" customFormat="1" ht="60" x14ac:dyDescent="0.25">
      <c r="A1" s="65" t="s">
        <v>730</v>
      </c>
      <c r="B1" s="65" t="s">
        <v>731</v>
      </c>
      <c r="C1" s="65" t="s">
        <v>732</v>
      </c>
      <c r="D1" s="65" t="s">
        <v>733</v>
      </c>
      <c r="E1" s="65" t="s">
        <v>734</v>
      </c>
      <c r="F1" s="65" t="s">
        <v>735</v>
      </c>
      <c r="G1" s="65" t="s">
        <v>736</v>
      </c>
      <c r="H1" s="66" t="s">
        <v>737</v>
      </c>
      <c r="I1" s="65" t="s">
        <v>738</v>
      </c>
      <c r="J1" s="65" t="s">
        <v>739</v>
      </c>
      <c r="K1" s="67" t="s">
        <v>740</v>
      </c>
      <c r="L1" s="67" t="s">
        <v>741</v>
      </c>
      <c r="M1" s="67" t="s">
        <v>742</v>
      </c>
      <c r="N1" s="65" t="s">
        <v>743</v>
      </c>
      <c r="O1" s="65" t="s">
        <v>744</v>
      </c>
      <c r="P1" s="65" t="s">
        <v>745</v>
      </c>
      <c r="Q1" s="65" t="s">
        <v>746</v>
      </c>
      <c r="R1" s="65" t="s">
        <v>747</v>
      </c>
      <c r="S1" s="65" t="s">
        <v>748</v>
      </c>
      <c r="T1" s="65" t="s">
        <v>471</v>
      </c>
      <c r="U1" s="65" t="s">
        <v>749</v>
      </c>
      <c r="V1" s="65" t="s">
        <v>750</v>
      </c>
      <c r="W1" s="65" t="s">
        <v>751</v>
      </c>
      <c r="X1" s="65" t="s">
        <v>752</v>
      </c>
      <c r="Y1" s="65" t="s">
        <v>753</v>
      </c>
      <c r="Z1" s="65" t="s">
        <v>754</v>
      </c>
      <c r="AA1" s="65" t="s">
        <v>755</v>
      </c>
      <c r="AB1" s="65" t="s">
        <v>756</v>
      </c>
      <c r="AC1" s="65" t="s">
        <v>757</v>
      </c>
      <c r="AD1" s="65" t="s">
        <v>28</v>
      </c>
      <c r="AE1" s="65" t="s">
        <v>758</v>
      </c>
      <c r="AF1" s="65" t="s">
        <v>759</v>
      </c>
      <c r="AG1" s="65" t="s">
        <v>760</v>
      </c>
      <c r="AH1" s="65" t="s">
        <v>761</v>
      </c>
      <c r="AI1" s="65" t="s">
        <v>762</v>
      </c>
    </row>
    <row r="2" spans="1:35" ht="30" x14ac:dyDescent="0.25">
      <c r="A2" s="1" t="s">
        <v>763</v>
      </c>
      <c r="B2" s="1">
        <v>21003</v>
      </c>
      <c r="D2" s="1" t="s">
        <v>764</v>
      </c>
      <c r="F2" s="1" t="s">
        <v>765</v>
      </c>
      <c r="H2" s="48">
        <v>250000</v>
      </c>
      <c r="K2" s="36">
        <v>45291</v>
      </c>
      <c r="M2" s="36" t="s">
        <v>649</v>
      </c>
      <c r="Q2" s="1" t="s">
        <v>162</v>
      </c>
      <c r="T2" s="1" t="s">
        <v>662</v>
      </c>
      <c r="X2" s="1" t="s">
        <v>766</v>
      </c>
      <c r="AC2" s="1" t="s">
        <v>335</v>
      </c>
      <c r="AG2" s="1">
        <v>180</v>
      </c>
      <c r="AI2" s="1" t="s">
        <v>767</v>
      </c>
    </row>
    <row r="3" spans="1:35" ht="60" x14ac:dyDescent="0.25">
      <c r="A3" s="1" t="s">
        <v>768</v>
      </c>
      <c r="B3" s="1">
        <v>21004</v>
      </c>
      <c r="D3" s="1" t="s">
        <v>769</v>
      </c>
      <c r="F3" s="1" t="s">
        <v>58</v>
      </c>
      <c r="G3" s="1" t="s">
        <v>164</v>
      </c>
      <c r="H3" s="48">
        <v>52000</v>
      </c>
      <c r="K3" s="36">
        <v>45287</v>
      </c>
      <c r="L3" s="36">
        <v>45288</v>
      </c>
      <c r="M3" s="36">
        <v>45108</v>
      </c>
      <c r="N3" s="1" t="s">
        <v>770</v>
      </c>
      <c r="O3" s="1" t="s">
        <v>114</v>
      </c>
      <c r="P3" s="1">
        <v>1234</v>
      </c>
      <c r="Q3" s="1" t="s">
        <v>771</v>
      </c>
      <c r="S3" s="1" t="s">
        <v>772</v>
      </c>
      <c r="T3" s="1" t="s">
        <v>617</v>
      </c>
      <c r="V3" s="1" t="s">
        <v>772</v>
      </c>
      <c r="W3" s="1" t="s">
        <v>772</v>
      </c>
      <c r="X3" s="1" t="s">
        <v>766</v>
      </c>
      <c r="AC3" s="1" t="s">
        <v>335</v>
      </c>
      <c r="AG3" s="1">
        <v>180</v>
      </c>
      <c r="AI3" s="1" t="s">
        <v>253</v>
      </c>
    </row>
    <row r="4" spans="1:35" ht="45" x14ac:dyDescent="0.25">
      <c r="A4" s="1" t="s">
        <v>763</v>
      </c>
      <c r="B4" s="1">
        <v>21005</v>
      </c>
      <c r="D4" s="1" t="s">
        <v>773</v>
      </c>
      <c r="F4" s="1" t="s">
        <v>765</v>
      </c>
      <c r="H4" s="48">
        <v>120000</v>
      </c>
      <c r="K4" s="36">
        <v>45286</v>
      </c>
      <c r="M4" s="36" t="s">
        <v>649</v>
      </c>
      <c r="Q4" s="1" t="s">
        <v>771</v>
      </c>
      <c r="S4" s="1" t="s">
        <v>772</v>
      </c>
      <c r="T4" s="1" t="s">
        <v>617</v>
      </c>
      <c r="V4" s="1" t="s">
        <v>772</v>
      </c>
      <c r="W4" s="1" t="s">
        <v>772</v>
      </c>
      <c r="X4" s="1" t="s">
        <v>766</v>
      </c>
      <c r="AC4" s="1" t="s">
        <v>335</v>
      </c>
      <c r="AG4" s="1">
        <v>180</v>
      </c>
      <c r="AI4" s="1" t="s">
        <v>253</v>
      </c>
    </row>
    <row r="5" spans="1:35" ht="60" x14ac:dyDescent="0.25">
      <c r="A5" s="1" t="s">
        <v>768</v>
      </c>
      <c r="B5" s="1">
        <v>21006</v>
      </c>
      <c r="D5" s="1" t="s">
        <v>774</v>
      </c>
      <c r="F5" s="1" t="s">
        <v>58</v>
      </c>
      <c r="G5" s="1" t="s">
        <v>164</v>
      </c>
      <c r="H5" s="48">
        <v>7436</v>
      </c>
      <c r="K5" s="36">
        <v>45345</v>
      </c>
      <c r="L5" s="36">
        <v>45349</v>
      </c>
      <c r="M5" s="36">
        <v>45169</v>
      </c>
      <c r="N5" s="1" t="s">
        <v>775</v>
      </c>
      <c r="O5" s="1" t="s">
        <v>114</v>
      </c>
      <c r="P5" s="1">
        <v>5616120</v>
      </c>
      <c r="Q5" s="1" t="s">
        <v>646</v>
      </c>
      <c r="S5" s="1" t="s">
        <v>145</v>
      </c>
      <c r="T5" s="1" t="s">
        <v>776</v>
      </c>
      <c r="V5" s="1" t="s">
        <v>145</v>
      </c>
      <c r="W5" s="1" t="s">
        <v>145</v>
      </c>
      <c r="X5" s="1" t="s">
        <v>766</v>
      </c>
      <c r="AC5" s="1" t="s">
        <v>652</v>
      </c>
      <c r="AG5" s="1">
        <v>180</v>
      </c>
      <c r="AI5" s="1" t="s">
        <v>777</v>
      </c>
    </row>
    <row r="6" spans="1:35" ht="30" x14ac:dyDescent="0.25">
      <c r="A6" s="1" t="s">
        <v>763</v>
      </c>
      <c r="B6" s="1">
        <v>21007</v>
      </c>
      <c r="D6" s="1" t="s">
        <v>778</v>
      </c>
      <c r="F6" s="1" t="s">
        <v>765</v>
      </c>
      <c r="H6" s="48">
        <v>100001</v>
      </c>
      <c r="K6" s="36">
        <v>45357</v>
      </c>
      <c r="M6" s="36" t="s">
        <v>649</v>
      </c>
      <c r="Q6" s="1" t="s">
        <v>670</v>
      </c>
      <c r="S6" s="1" t="s">
        <v>779</v>
      </c>
      <c r="T6" s="1" t="s">
        <v>780</v>
      </c>
      <c r="V6" s="1" t="s">
        <v>781</v>
      </c>
      <c r="W6" s="1" t="s">
        <v>109</v>
      </c>
      <c r="X6" s="1" t="s">
        <v>766</v>
      </c>
      <c r="AC6" s="1" t="s">
        <v>652</v>
      </c>
      <c r="AG6" s="1">
        <v>180</v>
      </c>
      <c r="AI6" s="1" t="s">
        <v>782</v>
      </c>
    </row>
    <row r="7" spans="1:35" ht="45" x14ac:dyDescent="0.25">
      <c r="A7" s="1" t="s">
        <v>763</v>
      </c>
      <c r="B7" s="1">
        <v>21008</v>
      </c>
      <c r="D7" s="1" t="s">
        <v>783</v>
      </c>
      <c r="F7" s="1" t="s">
        <v>765</v>
      </c>
      <c r="H7" s="48">
        <v>150000</v>
      </c>
      <c r="K7" s="36">
        <v>45356</v>
      </c>
      <c r="M7" s="36" t="s">
        <v>649</v>
      </c>
      <c r="Q7" s="1" t="s">
        <v>646</v>
      </c>
      <c r="S7" s="1" t="s">
        <v>779</v>
      </c>
      <c r="T7" s="1" t="s">
        <v>780</v>
      </c>
      <c r="V7" s="1" t="s">
        <v>781</v>
      </c>
      <c r="W7" s="1" t="s">
        <v>109</v>
      </c>
      <c r="X7" s="1" t="s">
        <v>44</v>
      </c>
      <c r="AC7" s="1" t="s">
        <v>652</v>
      </c>
      <c r="AG7" s="1">
        <v>180</v>
      </c>
      <c r="AI7" s="1" t="s">
        <v>81</v>
      </c>
    </row>
    <row r="8" spans="1:35" ht="60" x14ac:dyDescent="0.25">
      <c r="A8" s="1" t="s">
        <v>768</v>
      </c>
      <c r="B8" s="1">
        <v>21009</v>
      </c>
      <c r="D8" s="1" t="s">
        <v>784</v>
      </c>
      <c r="F8" s="1" t="s">
        <v>58</v>
      </c>
      <c r="G8" s="1" t="s">
        <v>785</v>
      </c>
      <c r="H8" s="48">
        <v>9865</v>
      </c>
      <c r="K8" s="36">
        <v>44896</v>
      </c>
      <c r="L8" s="36">
        <v>45230</v>
      </c>
      <c r="M8" s="36">
        <v>45050</v>
      </c>
      <c r="N8" s="1" t="s">
        <v>786</v>
      </c>
      <c r="O8" s="1" t="s">
        <v>620</v>
      </c>
      <c r="P8" s="1">
        <v>2888808</v>
      </c>
      <c r="Q8" s="1" t="s">
        <v>665</v>
      </c>
      <c r="S8" s="1" t="s">
        <v>683</v>
      </c>
      <c r="T8" s="1" t="s">
        <v>402</v>
      </c>
      <c r="V8" s="1" t="s">
        <v>787</v>
      </c>
      <c r="W8" s="1" t="s">
        <v>683</v>
      </c>
      <c r="X8" s="1" t="s">
        <v>766</v>
      </c>
      <c r="AC8" s="1" t="s">
        <v>120</v>
      </c>
      <c r="AG8" s="1">
        <v>180</v>
      </c>
      <c r="AI8" s="1" t="s">
        <v>788</v>
      </c>
    </row>
    <row r="9" spans="1:35" ht="60" x14ac:dyDescent="0.25">
      <c r="A9" s="1" t="s">
        <v>768</v>
      </c>
      <c r="B9" s="1">
        <v>21010</v>
      </c>
      <c r="D9" s="1" t="s">
        <v>789</v>
      </c>
      <c r="F9" s="1" t="s">
        <v>58</v>
      </c>
      <c r="G9" s="1" t="s">
        <v>106</v>
      </c>
      <c r="H9" s="48">
        <v>8000</v>
      </c>
      <c r="K9" s="36">
        <v>45361</v>
      </c>
      <c r="L9" s="36">
        <v>45382</v>
      </c>
      <c r="M9" s="36">
        <v>45202</v>
      </c>
      <c r="N9" s="1" t="s">
        <v>790</v>
      </c>
      <c r="O9" s="1" t="s">
        <v>114</v>
      </c>
      <c r="P9" s="1">
        <v>336348</v>
      </c>
      <c r="Q9" s="1" t="s">
        <v>665</v>
      </c>
      <c r="S9" s="1" t="s">
        <v>791</v>
      </c>
      <c r="T9" s="1" t="s">
        <v>385</v>
      </c>
      <c r="V9" s="1" t="s">
        <v>792</v>
      </c>
      <c r="W9" s="1" t="s">
        <v>205</v>
      </c>
      <c r="X9" s="1" t="s">
        <v>766</v>
      </c>
      <c r="AC9" s="1" t="s">
        <v>335</v>
      </c>
      <c r="AG9" s="1">
        <v>180</v>
      </c>
      <c r="AI9" s="1" t="s">
        <v>793</v>
      </c>
    </row>
    <row r="10" spans="1:35" ht="60" x14ac:dyDescent="0.25">
      <c r="A10" s="1" t="s">
        <v>768</v>
      </c>
      <c r="B10" s="1">
        <v>21011</v>
      </c>
      <c r="D10" s="1" t="s">
        <v>794</v>
      </c>
      <c r="F10" s="1" t="s">
        <v>58</v>
      </c>
      <c r="G10" s="1" t="s">
        <v>164</v>
      </c>
      <c r="H10" s="48">
        <v>67326</v>
      </c>
      <c r="K10" s="36">
        <v>45342</v>
      </c>
      <c r="L10" s="36">
        <v>45357</v>
      </c>
      <c r="M10" s="36">
        <v>45177</v>
      </c>
      <c r="N10" s="1" t="s">
        <v>795</v>
      </c>
      <c r="O10" s="1" t="s">
        <v>620</v>
      </c>
      <c r="P10" s="1">
        <v>1231097</v>
      </c>
      <c r="Q10" s="1" t="s">
        <v>796</v>
      </c>
      <c r="S10" s="1" t="s">
        <v>69</v>
      </c>
      <c r="T10" s="1" t="s">
        <v>641</v>
      </c>
      <c r="V10" s="1" t="s">
        <v>797</v>
      </c>
      <c r="W10" s="1" t="s">
        <v>312</v>
      </c>
      <c r="X10" s="1" t="s">
        <v>766</v>
      </c>
      <c r="AC10" s="1" t="s">
        <v>652</v>
      </c>
      <c r="AG10" s="1">
        <v>180</v>
      </c>
      <c r="AI10" s="1" t="s">
        <v>796</v>
      </c>
    </row>
    <row r="11" spans="1:35" ht="60" x14ac:dyDescent="0.25">
      <c r="A11" s="1" t="s">
        <v>768</v>
      </c>
      <c r="B11" s="1">
        <v>21009</v>
      </c>
      <c r="D11" s="1" t="s">
        <v>798</v>
      </c>
      <c r="F11" s="1" t="s">
        <v>58</v>
      </c>
      <c r="G11" s="1" t="s">
        <v>106</v>
      </c>
      <c r="H11" s="48">
        <v>50000</v>
      </c>
      <c r="K11" s="36">
        <v>45355</v>
      </c>
      <c r="L11" s="36">
        <v>45747</v>
      </c>
      <c r="M11" s="36">
        <v>45567</v>
      </c>
      <c r="N11" s="1" t="s">
        <v>799</v>
      </c>
      <c r="O11" s="1" t="s">
        <v>620</v>
      </c>
      <c r="P11" s="1">
        <v>975677</v>
      </c>
      <c r="Q11" s="1" t="s">
        <v>646</v>
      </c>
      <c r="S11" s="1" t="s">
        <v>305</v>
      </c>
      <c r="T11" s="1" t="s">
        <v>800</v>
      </c>
      <c r="V11" s="1" t="s">
        <v>801</v>
      </c>
      <c r="W11" s="1" t="s">
        <v>305</v>
      </c>
      <c r="X11" s="1" t="s">
        <v>766</v>
      </c>
      <c r="AC11" s="1" t="s">
        <v>652</v>
      </c>
      <c r="AG11" s="1">
        <v>180</v>
      </c>
      <c r="AI11" s="1" t="s">
        <v>777</v>
      </c>
    </row>
    <row r="12" spans="1:35" ht="60" x14ac:dyDescent="0.25">
      <c r="A12" s="1" t="s">
        <v>768</v>
      </c>
      <c r="B12" s="1">
        <v>21010</v>
      </c>
      <c r="D12" s="1" t="s">
        <v>802</v>
      </c>
      <c r="F12" s="1" t="s">
        <v>58</v>
      </c>
      <c r="G12" s="1" t="s">
        <v>164</v>
      </c>
      <c r="H12" s="48">
        <v>40940</v>
      </c>
      <c r="K12" s="36">
        <v>45342</v>
      </c>
      <c r="L12" s="36">
        <v>45464</v>
      </c>
      <c r="M12" s="36">
        <v>45284</v>
      </c>
      <c r="N12" s="1" t="s">
        <v>724</v>
      </c>
      <c r="O12" s="1" t="s">
        <v>114</v>
      </c>
      <c r="P12" s="1">
        <v>1918150</v>
      </c>
      <c r="Q12" s="1" t="s">
        <v>646</v>
      </c>
      <c r="S12" s="1" t="s">
        <v>691</v>
      </c>
      <c r="T12" s="1" t="s">
        <v>641</v>
      </c>
      <c r="V12" s="1" t="s">
        <v>792</v>
      </c>
      <c r="W12" s="1" t="s">
        <v>722</v>
      </c>
      <c r="X12" s="1" t="s">
        <v>766</v>
      </c>
      <c r="AC12" s="1" t="s">
        <v>652</v>
      </c>
      <c r="AG12" s="1">
        <v>180</v>
      </c>
      <c r="AI12" s="1" t="s">
        <v>777</v>
      </c>
    </row>
    <row r="13" spans="1:35" ht="60" x14ac:dyDescent="0.25">
      <c r="A13" s="1" t="s">
        <v>768</v>
      </c>
      <c r="B13" s="1">
        <v>21012</v>
      </c>
      <c r="D13" s="1" t="s">
        <v>803</v>
      </c>
      <c r="F13" s="1" t="s">
        <v>58</v>
      </c>
      <c r="G13" s="1" t="s">
        <v>307</v>
      </c>
      <c r="H13" s="48">
        <v>5312</v>
      </c>
      <c r="K13" s="36">
        <v>45369</v>
      </c>
      <c r="L13" s="36">
        <v>45733</v>
      </c>
      <c r="M13" s="36">
        <v>45553</v>
      </c>
      <c r="N13" s="1" t="s">
        <v>804</v>
      </c>
      <c r="O13" s="1" t="s">
        <v>114</v>
      </c>
      <c r="P13" s="1">
        <v>2278562</v>
      </c>
      <c r="Q13" s="1" t="s">
        <v>771</v>
      </c>
      <c r="S13" s="1" t="s">
        <v>805</v>
      </c>
      <c r="T13" s="1" t="s">
        <v>51</v>
      </c>
      <c r="V13" s="1" t="s">
        <v>806</v>
      </c>
      <c r="W13" s="1" t="s">
        <v>807</v>
      </c>
      <c r="X13" s="1" t="s">
        <v>44</v>
      </c>
      <c r="AC13" s="1" t="s">
        <v>652</v>
      </c>
      <c r="AG13" s="1">
        <v>180</v>
      </c>
      <c r="AI13" s="1" t="s">
        <v>253</v>
      </c>
    </row>
    <row r="14" spans="1:35" ht="60" x14ac:dyDescent="0.25">
      <c r="A14" s="1" t="s">
        <v>768</v>
      </c>
      <c r="B14" s="1">
        <v>21013</v>
      </c>
      <c r="D14" s="1" t="s">
        <v>808</v>
      </c>
      <c r="F14" s="1" t="s">
        <v>58</v>
      </c>
      <c r="G14" s="1" t="s">
        <v>164</v>
      </c>
      <c r="H14" s="48">
        <v>11085</v>
      </c>
      <c r="K14" s="36">
        <v>45292</v>
      </c>
      <c r="L14" s="36">
        <v>45322</v>
      </c>
      <c r="M14" s="36">
        <v>45142</v>
      </c>
      <c r="N14" s="1" t="s">
        <v>809</v>
      </c>
      <c r="O14" s="1" t="s">
        <v>114</v>
      </c>
      <c r="P14" s="1" t="s">
        <v>810</v>
      </c>
      <c r="Q14" s="1" t="s">
        <v>549</v>
      </c>
      <c r="S14" s="1" t="s">
        <v>215</v>
      </c>
      <c r="T14" s="1" t="s">
        <v>811</v>
      </c>
      <c r="V14" s="1" t="s">
        <v>806</v>
      </c>
      <c r="W14" s="1" t="s">
        <v>812</v>
      </c>
      <c r="X14" s="1" t="s">
        <v>766</v>
      </c>
      <c r="AC14" s="1" t="s">
        <v>652</v>
      </c>
      <c r="AG14" s="1">
        <v>180</v>
      </c>
      <c r="AI14" s="1" t="s">
        <v>213</v>
      </c>
    </row>
    <row r="15" spans="1:35" ht="60" x14ac:dyDescent="0.25">
      <c r="A15" s="1" t="s">
        <v>768</v>
      </c>
      <c r="B15" s="1">
        <v>21014</v>
      </c>
      <c r="D15" s="1" t="s">
        <v>813</v>
      </c>
      <c r="F15" s="1" t="s">
        <v>58</v>
      </c>
      <c r="G15" s="1" t="s">
        <v>164</v>
      </c>
      <c r="H15" s="48">
        <v>11028</v>
      </c>
      <c r="K15" s="36">
        <v>45323</v>
      </c>
      <c r="L15" s="36">
        <v>45351</v>
      </c>
      <c r="M15" s="36">
        <v>45171</v>
      </c>
      <c r="N15" s="1" t="s">
        <v>814</v>
      </c>
      <c r="O15" s="1" t="s">
        <v>114</v>
      </c>
      <c r="P15" s="1" t="s">
        <v>810</v>
      </c>
      <c r="Q15" s="1" t="s">
        <v>549</v>
      </c>
      <c r="S15" s="1" t="s">
        <v>215</v>
      </c>
      <c r="T15" s="1" t="s">
        <v>811</v>
      </c>
      <c r="V15" s="1" t="s">
        <v>806</v>
      </c>
      <c r="W15" s="1" t="s">
        <v>812</v>
      </c>
      <c r="X15" s="1" t="s">
        <v>766</v>
      </c>
      <c r="AC15" s="1" t="s">
        <v>652</v>
      </c>
      <c r="AG15" s="1">
        <v>180</v>
      </c>
      <c r="AI15" s="1" t="s">
        <v>213</v>
      </c>
    </row>
    <row r="16" spans="1:35" ht="60" x14ac:dyDescent="0.25">
      <c r="A16" s="1" t="s">
        <v>768</v>
      </c>
      <c r="B16" s="1">
        <v>21015</v>
      </c>
      <c r="D16" s="1" t="s">
        <v>815</v>
      </c>
      <c r="F16" s="1" t="s">
        <v>58</v>
      </c>
      <c r="G16" s="1" t="s">
        <v>164</v>
      </c>
      <c r="H16" s="48">
        <v>11043</v>
      </c>
      <c r="K16" s="36">
        <v>45261</v>
      </c>
      <c r="L16" s="36">
        <v>45291</v>
      </c>
      <c r="M16" s="36">
        <v>45111</v>
      </c>
      <c r="N16" s="1" t="s">
        <v>809</v>
      </c>
      <c r="O16" s="1" t="s">
        <v>114</v>
      </c>
      <c r="P16" s="1" t="s">
        <v>810</v>
      </c>
      <c r="Q16" s="1" t="s">
        <v>549</v>
      </c>
      <c r="S16" s="1" t="s">
        <v>215</v>
      </c>
      <c r="T16" s="1" t="s">
        <v>811</v>
      </c>
      <c r="V16" s="1" t="s">
        <v>806</v>
      </c>
      <c r="W16" s="1" t="s">
        <v>812</v>
      </c>
      <c r="X16" s="1" t="s">
        <v>766</v>
      </c>
      <c r="AC16" s="1" t="s">
        <v>652</v>
      </c>
      <c r="AG16" s="1">
        <v>180</v>
      </c>
      <c r="AI16" s="1" t="s">
        <v>213</v>
      </c>
    </row>
    <row r="17" spans="1:35" ht="60" x14ac:dyDescent="0.25">
      <c r="A17" s="1" t="s">
        <v>768</v>
      </c>
      <c r="B17" s="1">
        <v>21016</v>
      </c>
      <c r="D17" s="1" t="s">
        <v>816</v>
      </c>
      <c r="F17" s="1" t="s">
        <v>58</v>
      </c>
      <c r="G17" s="1" t="s">
        <v>164</v>
      </c>
      <c r="H17" s="48">
        <v>6095</v>
      </c>
      <c r="K17" s="36">
        <v>45292</v>
      </c>
      <c r="L17" s="36">
        <v>45322</v>
      </c>
      <c r="M17" s="36">
        <v>45142</v>
      </c>
      <c r="N17" s="1" t="s">
        <v>817</v>
      </c>
      <c r="O17" s="1" t="s">
        <v>114</v>
      </c>
      <c r="P17" s="1" t="s">
        <v>810</v>
      </c>
      <c r="Q17" s="1" t="s">
        <v>549</v>
      </c>
      <c r="S17" s="1" t="s">
        <v>215</v>
      </c>
      <c r="T17" s="1" t="s">
        <v>811</v>
      </c>
      <c r="V17" s="1" t="s">
        <v>806</v>
      </c>
      <c r="W17" s="1" t="s">
        <v>812</v>
      </c>
      <c r="X17" s="1" t="s">
        <v>766</v>
      </c>
      <c r="AC17" s="1" t="s">
        <v>652</v>
      </c>
      <c r="AG17" s="1">
        <v>180</v>
      </c>
      <c r="AI17" s="1" t="s">
        <v>213</v>
      </c>
    </row>
    <row r="18" spans="1:35" ht="60" x14ac:dyDescent="0.25">
      <c r="A18" s="1" t="s">
        <v>768</v>
      </c>
      <c r="B18" s="1">
        <v>21017</v>
      </c>
      <c r="D18" s="1" t="s">
        <v>818</v>
      </c>
      <c r="F18" s="1" t="s">
        <v>58</v>
      </c>
      <c r="G18" s="1" t="s">
        <v>164</v>
      </c>
      <c r="H18" s="48">
        <v>12462</v>
      </c>
      <c r="K18" s="36">
        <v>45261</v>
      </c>
      <c r="L18" s="36">
        <v>45291</v>
      </c>
      <c r="M18" s="36">
        <v>45111</v>
      </c>
      <c r="N18" s="1" t="s">
        <v>819</v>
      </c>
      <c r="O18" s="1" t="s">
        <v>114</v>
      </c>
      <c r="P18" s="1" t="s">
        <v>810</v>
      </c>
      <c r="Q18" s="1" t="s">
        <v>549</v>
      </c>
      <c r="S18" s="1" t="s">
        <v>215</v>
      </c>
      <c r="T18" s="1" t="s">
        <v>811</v>
      </c>
      <c r="V18" s="1" t="s">
        <v>806</v>
      </c>
      <c r="W18" s="1" t="s">
        <v>812</v>
      </c>
      <c r="X18" s="1" t="s">
        <v>766</v>
      </c>
      <c r="AC18" s="1" t="s">
        <v>652</v>
      </c>
      <c r="AG18" s="1">
        <v>180</v>
      </c>
      <c r="AI18" s="1" t="s">
        <v>213</v>
      </c>
    </row>
    <row r="19" spans="1:35" ht="60" x14ac:dyDescent="0.25">
      <c r="A19" s="1" t="s">
        <v>768</v>
      </c>
      <c r="B19" s="1">
        <v>21018</v>
      </c>
      <c r="D19" s="1" t="s">
        <v>813</v>
      </c>
      <c r="F19" s="1" t="s">
        <v>58</v>
      </c>
      <c r="G19" s="1" t="s">
        <v>164</v>
      </c>
      <c r="H19" s="48">
        <v>5925</v>
      </c>
      <c r="K19" s="36">
        <v>45231</v>
      </c>
      <c r="L19" s="36">
        <v>45350</v>
      </c>
      <c r="M19" s="36">
        <v>45170</v>
      </c>
      <c r="N19" s="1" t="s">
        <v>820</v>
      </c>
      <c r="O19" s="1" t="s">
        <v>114</v>
      </c>
      <c r="P19" s="1" t="s">
        <v>810</v>
      </c>
      <c r="Q19" s="1" t="s">
        <v>549</v>
      </c>
      <c r="S19" s="1" t="s">
        <v>215</v>
      </c>
      <c r="T19" s="1" t="s">
        <v>811</v>
      </c>
      <c r="V19" s="1" t="s">
        <v>806</v>
      </c>
      <c r="W19" s="1" t="s">
        <v>812</v>
      </c>
      <c r="X19" s="1" t="s">
        <v>766</v>
      </c>
      <c r="AC19" s="1" t="s">
        <v>652</v>
      </c>
      <c r="AG19" s="1">
        <v>180</v>
      </c>
      <c r="AI19" s="1" t="s">
        <v>213</v>
      </c>
    </row>
    <row r="20" spans="1:35" ht="60" x14ac:dyDescent="0.25">
      <c r="A20" s="1" t="s">
        <v>768</v>
      </c>
      <c r="B20" s="1">
        <v>21019</v>
      </c>
      <c r="D20" s="1" t="s">
        <v>821</v>
      </c>
      <c r="F20" s="1" t="s">
        <v>58</v>
      </c>
      <c r="G20" s="1" t="s">
        <v>164</v>
      </c>
      <c r="H20" s="48">
        <v>55000</v>
      </c>
      <c r="K20" s="36">
        <v>45292</v>
      </c>
      <c r="L20" s="36">
        <v>45473</v>
      </c>
      <c r="M20" s="36">
        <v>45293</v>
      </c>
      <c r="N20" s="1" t="s">
        <v>822</v>
      </c>
      <c r="O20" s="1" t="s">
        <v>114</v>
      </c>
      <c r="P20" s="1">
        <v>7745744</v>
      </c>
      <c r="Q20" s="1" t="s">
        <v>646</v>
      </c>
      <c r="S20" s="1" t="s">
        <v>791</v>
      </c>
      <c r="T20" s="1" t="s">
        <v>811</v>
      </c>
      <c r="V20" s="1" t="s">
        <v>792</v>
      </c>
      <c r="W20" s="1" t="s">
        <v>823</v>
      </c>
      <c r="X20" s="1" t="s">
        <v>44</v>
      </c>
      <c r="AC20" s="1" t="s">
        <v>652</v>
      </c>
      <c r="AG20" s="1">
        <v>180</v>
      </c>
      <c r="AI20" s="1" t="s">
        <v>777</v>
      </c>
    </row>
    <row r="21" spans="1:35" ht="60" x14ac:dyDescent="0.25">
      <c r="A21" s="1" t="s">
        <v>768</v>
      </c>
      <c r="B21" s="1">
        <v>21020</v>
      </c>
      <c r="D21" s="1" t="s">
        <v>824</v>
      </c>
      <c r="F21" s="1" t="s">
        <v>58</v>
      </c>
      <c r="G21" s="1" t="s">
        <v>106</v>
      </c>
      <c r="H21" s="48">
        <v>67000</v>
      </c>
      <c r="K21" s="36">
        <v>45292</v>
      </c>
      <c r="L21" s="36">
        <v>45473</v>
      </c>
      <c r="M21" s="36">
        <v>45293</v>
      </c>
      <c r="N21" s="1" t="s">
        <v>825</v>
      </c>
      <c r="O21" s="1" t="s">
        <v>114</v>
      </c>
      <c r="P21" s="1">
        <v>7672975</v>
      </c>
      <c r="Q21" s="1" t="s">
        <v>646</v>
      </c>
      <c r="S21" s="1" t="s">
        <v>791</v>
      </c>
      <c r="T21" s="1" t="s">
        <v>811</v>
      </c>
      <c r="V21" s="1" t="s">
        <v>792</v>
      </c>
      <c r="W21" s="1" t="s">
        <v>823</v>
      </c>
      <c r="X21" s="1" t="s">
        <v>44</v>
      </c>
      <c r="AC21" s="1" t="s">
        <v>652</v>
      </c>
      <c r="AG21" s="1">
        <v>180</v>
      </c>
      <c r="AI21" s="1" t="s">
        <v>777</v>
      </c>
    </row>
    <row r="22" spans="1:35" ht="60" x14ac:dyDescent="0.25">
      <c r="A22" s="1" t="s">
        <v>768</v>
      </c>
      <c r="B22" s="1">
        <v>21021</v>
      </c>
      <c r="D22" s="1" t="s">
        <v>826</v>
      </c>
      <c r="F22" s="1" t="s">
        <v>58</v>
      </c>
      <c r="G22" s="1" t="s">
        <v>164</v>
      </c>
      <c r="H22" s="48">
        <v>90800</v>
      </c>
      <c r="K22" s="36">
        <v>45273</v>
      </c>
      <c r="L22" s="36">
        <v>45657</v>
      </c>
      <c r="M22" s="36">
        <v>45477</v>
      </c>
      <c r="N22" s="1" t="s">
        <v>827</v>
      </c>
      <c r="O22" s="1" t="s">
        <v>114</v>
      </c>
      <c r="P22" s="1">
        <v>2266016</v>
      </c>
      <c r="Q22" s="1" t="s">
        <v>646</v>
      </c>
      <c r="S22" s="1" t="s">
        <v>181</v>
      </c>
      <c r="T22" s="1" t="s">
        <v>692</v>
      </c>
      <c r="V22" s="1" t="s">
        <v>181</v>
      </c>
      <c r="W22" s="1" t="s">
        <v>181</v>
      </c>
      <c r="X22" s="1" t="s">
        <v>44</v>
      </c>
      <c r="AC22" s="1" t="s">
        <v>652</v>
      </c>
      <c r="AG22" s="1">
        <v>180</v>
      </c>
      <c r="AI22" s="1" t="s">
        <v>81</v>
      </c>
    </row>
    <row r="23" spans="1:35" ht="60" x14ac:dyDescent="0.25">
      <c r="A23" s="1" t="s">
        <v>768</v>
      </c>
      <c r="B23" s="1">
        <v>21022</v>
      </c>
      <c r="D23" s="1" t="s">
        <v>828</v>
      </c>
      <c r="F23" s="1" t="s">
        <v>58</v>
      </c>
      <c r="G23" s="1" t="s">
        <v>164</v>
      </c>
      <c r="H23" s="48">
        <v>12000</v>
      </c>
      <c r="K23" s="36">
        <v>45348</v>
      </c>
      <c r="L23" s="36">
        <v>45471</v>
      </c>
      <c r="M23" s="36">
        <v>45291</v>
      </c>
      <c r="N23" s="1" t="s">
        <v>829</v>
      </c>
      <c r="O23" s="1" t="s">
        <v>114</v>
      </c>
      <c r="P23" s="1">
        <v>9721870</v>
      </c>
      <c r="Q23" s="1" t="s">
        <v>162</v>
      </c>
      <c r="S23" s="1" t="s">
        <v>167</v>
      </c>
      <c r="T23" s="1" t="s">
        <v>641</v>
      </c>
      <c r="V23" s="1" t="s">
        <v>792</v>
      </c>
      <c r="W23" s="1" t="s">
        <v>167</v>
      </c>
      <c r="X23" s="1" t="s">
        <v>766</v>
      </c>
      <c r="AC23" s="1" t="s">
        <v>652</v>
      </c>
      <c r="AG23" s="1">
        <v>180</v>
      </c>
      <c r="AI23" s="1" t="s">
        <v>497</v>
      </c>
    </row>
    <row r="24" spans="1:35" ht="60" x14ac:dyDescent="0.25">
      <c r="A24" s="1" t="s">
        <v>768</v>
      </c>
      <c r="B24" s="1">
        <v>21023</v>
      </c>
      <c r="D24" s="1" t="s">
        <v>830</v>
      </c>
      <c r="F24" s="1" t="s">
        <v>58</v>
      </c>
      <c r="G24" s="1" t="s">
        <v>164</v>
      </c>
      <c r="H24" s="48">
        <v>10100</v>
      </c>
      <c r="K24" s="36">
        <v>45363</v>
      </c>
      <c r="L24" s="36">
        <v>45382</v>
      </c>
      <c r="M24" s="36">
        <v>45202</v>
      </c>
      <c r="N24" s="1" t="s">
        <v>831</v>
      </c>
      <c r="O24" s="1" t="s">
        <v>114</v>
      </c>
      <c r="P24" s="1">
        <v>2114643</v>
      </c>
      <c r="Q24" s="1" t="s">
        <v>665</v>
      </c>
      <c r="S24" s="1" t="s">
        <v>791</v>
      </c>
      <c r="T24" s="1" t="s">
        <v>385</v>
      </c>
      <c r="V24" s="1" t="s">
        <v>792</v>
      </c>
      <c r="W24" s="1" t="s">
        <v>205</v>
      </c>
      <c r="X24" s="1" t="s">
        <v>766</v>
      </c>
      <c r="AC24" s="1" t="s">
        <v>335</v>
      </c>
      <c r="AG24" s="1">
        <v>180</v>
      </c>
      <c r="AI24" s="1" t="s">
        <v>54</v>
      </c>
    </row>
    <row r="25" spans="1:35" ht="60" x14ac:dyDescent="0.25">
      <c r="A25" s="1" t="s">
        <v>768</v>
      </c>
      <c r="B25" s="1">
        <v>21024</v>
      </c>
      <c r="D25" s="1" t="s">
        <v>832</v>
      </c>
      <c r="F25" s="1" t="s">
        <v>58</v>
      </c>
      <c r="G25" s="1" t="s">
        <v>164</v>
      </c>
      <c r="H25" s="48">
        <v>80000</v>
      </c>
      <c r="K25" s="36">
        <v>45291</v>
      </c>
      <c r="L25" s="36">
        <v>45412</v>
      </c>
      <c r="M25" s="36">
        <v>45232</v>
      </c>
      <c r="N25" s="1" t="s">
        <v>833</v>
      </c>
      <c r="O25" s="1" t="s">
        <v>114</v>
      </c>
      <c r="P25" s="1">
        <v>8041969</v>
      </c>
      <c r="Q25" s="1" t="s">
        <v>665</v>
      </c>
      <c r="S25" s="1" t="s">
        <v>834</v>
      </c>
      <c r="T25" s="1" t="s">
        <v>662</v>
      </c>
      <c r="V25" s="1" t="s">
        <v>787</v>
      </c>
      <c r="W25" s="1" t="s">
        <v>823</v>
      </c>
      <c r="X25" s="1" t="s">
        <v>766</v>
      </c>
      <c r="AC25" s="1" t="s">
        <v>120</v>
      </c>
      <c r="AG25" s="1">
        <v>180</v>
      </c>
      <c r="AI25" s="1" t="s">
        <v>54</v>
      </c>
    </row>
    <row r="26" spans="1:35" ht="60" x14ac:dyDescent="0.25">
      <c r="A26" s="1" t="s">
        <v>768</v>
      </c>
      <c r="B26" s="1">
        <v>21025</v>
      </c>
      <c r="D26" s="1" t="s">
        <v>835</v>
      </c>
      <c r="F26" s="1" t="s">
        <v>58</v>
      </c>
      <c r="G26" s="1" t="s">
        <v>164</v>
      </c>
      <c r="H26" s="48">
        <v>8656</v>
      </c>
      <c r="K26" s="36">
        <v>45364</v>
      </c>
      <c r="L26" s="36">
        <v>45364</v>
      </c>
      <c r="M26" s="36">
        <v>45184</v>
      </c>
      <c r="N26" s="1" t="s">
        <v>836</v>
      </c>
      <c r="O26" s="1" t="s">
        <v>114</v>
      </c>
      <c r="P26" s="1">
        <v>3617412</v>
      </c>
      <c r="Q26" s="1" t="s">
        <v>646</v>
      </c>
      <c r="S26" s="1" t="s">
        <v>145</v>
      </c>
      <c r="T26" s="1" t="s">
        <v>776</v>
      </c>
      <c r="V26" s="1" t="s">
        <v>145</v>
      </c>
      <c r="W26" s="1" t="s">
        <v>145</v>
      </c>
      <c r="X26" s="1" t="s">
        <v>766</v>
      </c>
      <c r="AC26" s="1" t="s">
        <v>652</v>
      </c>
      <c r="AG26" s="1">
        <v>180</v>
      </c>
      <c r="AI26" s="1" t="s">
        <v>777</v>
      </c>
    </row>
    <row r="27" spans="1:35" ht="60" x14ac:dyDescent="0.25">
      <c r="A27" s="1" t="s">
        <v>768</v>
      </c>
      <c r="B27" s="1">
        <v>21026</v>
      </c>
      <c r="D27" s="1" t="s">
        <v>837</v>
      </c>
      <c r="F27" s="1" t="s">
        <v>58</v>
      </c>
      <c r="G27" s="1" t="s">
        <v>158</v>
      </c>
      <c r="H27" s="48">
        <v>84960</v>
      </c>
      <c r="K27" s="36">
        <v>45175</v>
      </c>
      <c r="L27" s="36">
        <v>45747</v>
      </c>
      <c r="M27" s="36">
        <v>45567</v>
      </c>
      <c r="N27" s="1" t="s">
        <v>838</v>
      </c>
      <c r="O27" s="1" t="s">
        <v>114</v>
      </c>
      <c r="P27" s="1">
        <v>975677</v>
      </c>
      <c r="Q27" s="1" t="s">
        <v>646</v>
      </c>
      <c r="S27" s="1" t="s">
        <v>305</v>
      </c>
      <c r="T27" s="1" t="s">
        <v>800</v>
      </c>
      <c r="V27" s="1" t="s">
        <v>305</v>
      </c>
      <c r="W27" s="1" t="s">
        <v>181</v>
      </c>
      <c r="X27" s="1" t="s">
        <v>766</v>
      </c>
      <c r="AC27" s="1" t="s">
        <v>652</v>
      </c>
      <c r="AG27" s="1">
        <v>180</v>
      </c>
      <c r="AI27" s="1" t="s">
        <v>777</v>
      </c>
    </row>
    <row r="28" spans="1:35" ht="60" x14ac:dyDescent="0.25">
      <c r="A28" s="1" t="s">
        <v>768</v>
      </c>
      <c r="B28" s="1">
        <v>21027</v>
      </c>
      <c r="D28" s="1" t="s">
        <v>839</v>
      </c>
      <c r="F28" s="1" t="s">
        <v>58</v>
      </c>
      <c r="G28" s="1" t="s">
        <v>164</v>
      </c>
      <c r="H28" s="48">
        <v>11208</v>
      </c>
      <c r="K28" s="36">
        <v>45364</v>
      </c>
      <c r="L28" s="36">
        <v>45364</v>
      </c>
      <c r="M28" s="36">
        <v>45184</v>
      </c>
      <c r="N28" s="1" t="s">
        <v>840</v>
      </c>
      <c r="O28" s="1" t="s">
        <v>114</v>
      </c>
      <c r="P28" s="1">
        <v>15175830</v>
      </c>
      <c r="Q28" s="1" t="s">
        <v>665</v>
      </c>
      <c r="S28" s="1" t="s">
        <v>145</v>
      </c>
      <c r="T28" s="1" t="s">
        <v>811</v>
      </c>
      <c r="V28" s="1" t="s">
        <v>145</v>
      </c>
      <c r="W28" s="1" t="s">
        <v>145</v>
      </c>
      <c r="X28" s="1" t="s">
        <v>766</v>
      </c>
      <c r="AC28" s="1" t="s">
        <v>120</v>
      </c>
      <c r="AG28" s="1">
        <v>180</v>
      </c>
      <c r="AI28" s="1" t="s">
        <v>54</v>
      </c>
    </row>
    <row r="29" spans="1:35" ht="45" x14ac:dyDescent="0.25">
      <c r="A29" s="1" t="s">
        <v>763</v>
      </c>
      <c r="B29" s="1">
        <v>21028</v>
      </c>
      <c r="D29" s="1" t="s">
        <v>841</v>
      </c>
      <c r="F29" s="1" t="s">
        <v>765</v>
      </c>
      <c r="H29" s="48">
        <v>150000</v>
      </c>
      <c r="K29" s="36">
        <v>45383</v>
      </c>
      <c r="M29" s="36" t="s">
        <v>649</v>
      </c>
      <c r="Q29" s="1" t="s">
        <v>646</v>
      </c>
      <c r="S29" s="1" t="s">
        <v>109</v>
      </c>
      <c r="T29" s="1" t="s">
        <v>780</v>
      </c>
      <c r="V29" s="1" t="s">
        <v>781</v>
      </c>
      <c r="W29" s="1" t="s">
        <v>109</v>
      </c>
      <c r="X29" s="1" t="s">
        <v>44</v>
      </c>
      <c r="AC29" s="1" t="s">
        <v>652</v>
      </c>
      <c r="AG29" s="1">
        <v>180</v>
      </c>
      <c r="AI29" s="1" t="s">
        <v>355</v>
      </c>
    </row>
    <row r="30" spans="1:35" ht="60" x14ac:dyDescent="0.25">
      <c r="A30" s="1" t="s">
        <v>768</v>
      </c>
      <c r="B30" s="1">
        <v>21029</v>
      </c>
      <c r="D30" s="1" t="s">
        <v>813</v>
      </c>
      <c r="F30" s="1" t="s">
        <v>58</v>
      </c>
      <c r="G30" s="1" t="s">
        <v>164</v>
      </c>
      <c r="H30" s="48">
        <v>6325</v>
      </c>
      <c r="K30" s="36">
        <v>45323</v>
      </c>
      <c r="L30" s="36">
        <v>45382</v>
      </c>
      <c r="M30" s="36">
        <v>45202</v>
      </c>
      <c r="N30" s="1" t="s">
        <v>810</v>
      </c>
      <c r="O30" s="1" t="s">
        <v>114</v>
      </c>
      <c r="P30" s="1" t="s">
        <v>810</v>
      </c>
      <c r="Q30" s="1" t="s">
        <v>549</v>
      </c>
      <c r="S30" s="1" t="s">
        <v>215</v>
      </c>
      <c r="T30" s="1" t="s">
        <v>811</v>
      </c>
      <c r="V30" s="1" t="s">
        <v>806</v>
      </c>
      <c r="W30" s="1" t="s">
        <v>812</v>
      </c>
      <c r="X30" s="1" t="s">
        <v>766</v>
      </c>
      <c r="AC30" s="1" t="s">
        <v>652</v>
      </c>
      <c r="AG30" s="1">
        <v>180</v>
      </c>
      <c r="AI30" s="1" t="s">
        <v>213</v>
      </c>
    </row>
    <row r="31" spans="1:35" ht="45" x14ac:dyDescent="0.25">
      <c r="A31" s="1" t="s">
        <v>763</v>
      </c>
      <c r="B31" s="1">
        <v>21030</v>
      </c>
      <c r="D31" s="1" t="s">
        <v>842</v>
      </c>
      <c r="F31" s="1" t="s">
        <v>765</v>
      </c>
      <c r="H31" s="48">
        <v>400000</v>
      </c>
      <c r="K31" s="36">
        <v>45566</v>
      </c>
      <c r="M31" s="36" t="s">
        <v>649</v>
      </c>
      <c r="Q31" s="1" t="s">
        <v>646</v>
      </c>
      <c r="S31" s="1" t="s">
        <v>843</v>
      </c>
      <c r="T31" s="1" t="s">
        <v>800</v>
      </c>
      <c r="V31" s="1" t="s">
        <v>801</v>
      </c>
      <c r="W31" s="1" t="s">
        <v>305</v>
      </c>
      <c r="X31" s="1" t="s">
        <v>44</v>
      </c>
      <c r="AC31" s="1" t="s">
        <v>652</v>
      </c>
      <c r="AG31" s="1">
        <v>180</v>
      </c>
      <c r="AI31" s="1" t="s">
        <v>36</v>
      </c>
    </row>
    <row r="32" spans="1:35" ht="60" x14ac:dyDescent="0.25">
      <c r="A32" s="1" t="s">
        <v>768</v>
      </c>
      <c r="B32" s="1">
        <v>21031</v>
      </c>
      <c r="D32" s="1" t="s">
        <v>844</v>
      </c>
      <c r="F32" s="1" t="s">
        <v>58</v>
      </c>
      <c r="G32" s="1" t="s">
        <v>845</v>
      </c>
      <c r="H32" s="48">
        <v>99999</v>
      </c>
      <c r="K32" s="36">
        <v>45383</v>
      </c>
      <c r="L32" s="36">
        <v>45747</v>
      </c>
      <c r="M32" s="36">
        <v>45567</v>
      </c>
      <c r="N32" s="1" t="s">
        <v>846</v>
      </c>
      <c r="O32" s="1" t="s">
        <v>114</v>
      </c>
      <c r="P32" s="1">
        <v>9347878</v>
      </c>
      <c r="Q32" s="1" t="s">
        <v>665</v>
      </c>
      <c r="S32" s="1" t="s">
        <v>91</v>
      </c>
      <c r="T32" s="1" t="s">
        <v>662</v>
      </c>
      <c r="V32" s="1" t="s">
        <v>792</v>
      </c>
      <c r="W32" s="1" t="s">
        <v>659</v>
      </c>
      <c r="X32" s="1" t="s">
        <v>766</v>
      </c>
      <c r="AC32" s="1" t="s">
        <v>120</v>
      </c>
      <c r="AG32" s="1">
        <v>180</v>
      </c>
      <c r="AI32" s="1" t="s">
        <v>54</v>
      </c>
    </row>
    <row r="33" spans="1:35" ht="60" x14ac:dyDescent="0.25">
      <c r="A33" s="1" t="s">
        <v>768</v>
      </c>
      <c r="B33" s="1">
        <v>21032</v>
      </c>
      <c r="D33" s="1" t="s">
        <v>847</v>
      </c>
      <c r="F33" s="1" t="s">
        <v>58</v>
      </c>
      <c r="G33" s="1" t="s">
        <v>164</v>
      </c>
      <c r="H33" s="48">
        <v>12075</v>
      </c>
      <c r="K33" s="36">
        <v>45292</v>
      </c>
      <c r="L33" s="36">
        <v>45473</v>
      </c>
      <c r="M33" s="36">
        <v>45293</v>
      </c>
      <c r="N33" s="1" t="s">
        <v>848</v>
      </c>
      <c r="O33" s="1" t="s">
        <v>114</v>
      </c>
      <c r="P33" s="1">
        <v>11243420</v>
      </c>
      <c r="Q33" s="1" t="s">
        <v>665</v>
      </c>
      <c r="S33" s="1" t="s">
        <v>683</v>
      </c>
      <c r="T33" s="1" t="s">
        <v>402</v>
      </c>
      <c r="V33" s="1" t="s">
        <v>787</v>
      </c>
      <c r="W33" s="1" t="s">
        <v>683</v>
      </c>
      <c r="X33" s="1" t="s">
        <v>766</v>
      </c>
      <c r="AC33" s="1" t="s">
        <v>652</v>
      </c>
      <c r="AG33" s="1">
        <v>180</v>
      </c>
      <c r="AI33" s="1" t="s">
        <v>788</v>
      </c>
    </row>
    <row r="34" spans="1:35" ht="60" x14ac:dyDescent="0.25">
      <c r="A34" s="1" t="s">
        <v>768</v>
      </c>
      <c r="B34" s="1">
        <v>21033</v>
      </c>
      <c r="D34" s="1" t="s">
        <v>849</v>
      </c>
      <c r="F34" s="1" t="s">
        <v>58</v>
      </c>
      <c r="G34" s="1" t="s">
        <v>164</v>
      </c>
      <c r="H34" s="48">
        <v>72217</v>
      </c>
      <c r="K34" s="36">
        <v>45341</v>
      </c>
      <c r="L34" s="36">
        <v>45777</v>
      </c>
      <c r="M34" s="36">
        <v>45597</v>
      </c>
      <c r="N34" s="1" t="s">
        <v>850</v>
      </c>
      <c r="O34" s="1" t="s">
        <v>620</v>
      </c>
      <c r="P34" s="1">
        <v>1231097</v>
      </c>
      <c r="Q34" s="1" t="s">
        <v>646</v>
      </c>
      <c r="S34" s="1" t="s">
        <v>69</v>
      </c>
      <c r="T34" s="1" t="s">
        <v>641</v>
      </c>
      <c r="V34" s="1" t="s">
        <v>797</v>
      </c>
      <c r="W34" s="1" t="s">
        <v>69</v>
      </c>
      <c r="X34" s="1" t="s">
        <v>766</v>
      </c>
      <c r="AC34" s="1" t="s">
        <v>652</v>
      </c>
      <c r="AG34" s="1">
        <v>180</v>
      </c>
      <c r="AI34" s="1" t="s">
        <v>177</v>
      </c>
    </row>
    <row r="35" spans="1:35" ht="60" x14ac:dyDescent="0.25">
      <c r="A35" s="1" t="s">
        <v>768</v>
      </c>
      <c r="B35" s="1">
        <v>21034</v>
      </c>
      <c r="D35" s="1" t="s">
        <v>851</v>
      </c>
      <c r="F35" s="1" t="s">
        <v>58</v>
      </c>
      <c r="G35" s="1" t="s">
        <v>164</v>
      </c>
      <c r="H35" s="48">
        <v>16560</v>
      </c>
      <c r="K35" s="36">
        <v>45371</v>
      </c>
      <c r="L35" s="36">
        <v>45747</v>
      </c>
      <c r="M35" s="36">
        <v>45567</v>
      </c>
      <c r="N35" s="1" t="s">
        <v>852</v>
      </c>
      <c r="O35" s="1" t="s">
        <v>853</v>
      </c>
      <c r="P35" s="1" t="s">
        <v>854</v>
      </c>
      <c r="Q35" s="1" t="s">
        <v>796</v>
      </c>
      <c r="S35" s="1" t="s">
        <v>449</v>
      </c>
      <c r="T35" s="1" t="s">
        <v>385</v>
      </c>
      <c r="V35" s="1" t="s">
        <v>797</v>
      </c>
      <c r="W35" s="1" t="s">
        <v>659</v>
      </c>
      <c r="X35" s="1" t="s">
        <v>766</v>
      </c>
      <c r="AC35" s="1" t="s">
        <v>652</v>
      </c>
      <c r="AG35" s="1">
        <v>180</v>
      </c>
      <c r="AI35" s="1" t="s">
        <v>796</v>
      </c>
    </row>
    <row r="36" spans="1:35" ht="30" x14ac:dyDescent="0.25">
      <c r="A36" s="1" t="s">
        <v>763</v>
      </c>
      <c r="B36" s="1">
        <v>21035</v>
      </c>
      <c r="D36" s="1" t="s">
        <v>855</v>
      </c>
      <c r="F36" s="1" t="s">
        <v>765</v>
      </c>
      <c r="H36" s="48">
        <v>895000</v>
      </c>
      <c r="K36" s="36">
        <v>45356</v>
      </c>
      <c r="M36" s="36" t="s">
        <v>649</v>
      </c>
      <c r="Q36" s="1" t="s">
        <v>162</v>
      </c>
      <c r="S36" s="1" t="s">
        <v>856</v>
      </c>
      <c r="T36" s="1" t="s">
        <v>641</v>
      </c>
      <c r="V36" s="1" t="s">
        <v>792</v>
      </c>
      <c r="W36" s="1" t="s">
        <v>69</v>
      </c>
      <c r="X36" s="1" t="s">
        <v>766</v>
      </c>
      <c r="AC36" s="1" t="s">
        <v>120</v>
      </c>
      <c r="AG36" s="1">
        <v>180</v>
      </c>
      <c r="AI36" s="1" t="s">
        <v>497</v>
      </c>
    </row>
    <row r="37" spans="1:35" ht="60" x14ac:dyDescent="0.25">
      <c r="A37" s="1" t="s">
        <v>768</v>
      </c>
      <c r="B37" s="1">
        <v>21036</v>
      </c>
      <c r="D37" s="1" t="s">
        <v>857</v>
      </c>
      <c r="F37" s="1" t="s">
        <v>58</v>
      </c>
      <c r="G37" s="1" t="s">
        <v>164</v>
      </c>
      <c r="H37" s="48">
        <v>5700</v>
      </c>
      <c r="K37" s="36">
        <v>45486</v>
      </c>
      <c r="L37" s="36">
        <v>45486</v>
      </c>
      <c r="M37" s="36">
        <v>45306</v>
      </c>
      <c r="N37" s="1" t="s">
        <v>857</v>
      </c>
      <c r="O37" s="1" t="s">
        <v>114</v>
      </c>
      <c r="P37" s="1" t="s">
        <v>858</v>
      </c>
      <c r="Q37" s="1" t="s">
        <v>643</v>
      </c>
      <c r="S37" s="1" t="s">
        <v>69</v>
      </c>
      <c r="T37" s="1" t="s">
        <v>641</v>
      </c>
      <c r="V37" s="1" t="s">
        <v>69</v>
      </c>
      <c r="W37" s="1" t="s">
        <v>69</v>
      </c>
      <c r="X37" s="1" t="s">
        <v>766</v>
      </c>
      <c r="AC37" s="1" t="s">
        <v>335</v>
      </c>
      <c r="AG37" s="1">
        <v>180</v>
      </c>
      <c r="AI37" s="1" t="s">
        <v>859</v>
      </c>
    </row>
    <row r="38" spans="1:35" ht="60" x14ac:dyDescent="0.25">
      <c r="A38" s="1" t="s">
        <v>768</v>
      </c>
      <c r="B38" s="1">
        <v>21037</v>
      </c>
      <c r="D38" s="1" t="s">
        <v>860</v>
      </c>
      <c r="F38" s="1" t="s">
        <v>58</v>
      </c>
      <c r="G38" s="1" t="s">
        <v>164</v>
      </c>
      <c r="H38" s="48">
        <v>24999</v>
      </c>
      <c r="K38" s="36">
        <v>45261</v>
      </c>
      <c r="L38" s="36">
        <v>45657</v>
      </c>
      <c r="M38" s="36">
        <v>45477</v>
      </c>
      <c r="N38" s="1" t="s">
        <v>861</v>
      </c>
      <c r="O38" s="1" t="s">
        <v>114</v>
      </c>
      <c r="P38" s="1">
        <v>2414911</v>
      </c>
      <c r="Q38" s="1" t="s">
        <v>665</v>
      </c>
      <c r="S38" s="1" t="s">
        <v>862</v>
      </c>
      <c r="T38" s="1" t="s">
        <v>662</v>
      </c>
      <c r="V38" s="1" t="s">
        <v>792</v>
      </c>
      <c r="W38" s="1" t="s">
        <v>659</v>
      </c>
      <c r="X38" s="1" t="s">
        <v>766</v>
      </c>
      <c r="AC38" s="1" t="s">
        <v>120</v>
      </c>
      <c r="AG38" s="1">
        <v>180</v>
      </c>
      <c r="AI38" s="1" t="s">
        <v>788</v>
      </c>
    </row>
    <row r="39" spans="1:35" ht="60" x14ac:dyDescent="0.25">
      <c r="A39" s="1" t="s">
        <v>768</v>
      </c>
      <c r="B39" s="1">
        <v>21038</v>
      </c>
      <c r="D39" s="1" t="s">
        <v>863</v>
      </c>
      <c r="F39" s="1" t="s">
        <v>58</v>
      </c>
      <c r="G39" s="1" t="s">
        <v>164</v>
      </c>
      <c r="H39" s="48">
        <v>6471</v>
      </c>
      <c r="K39" s="36">
        <v>45371</v>
      </c>
      <c r="L39" s="36">
        <v>45371</v>
      </c>
      <c r="M39" s="36">
        <v>45191</v>
      </c>
      <c r="N39" s="1" t="s">
        <v>864</v>
      </c>
      <c r="O39" s="1" t="s">
        <v>114</v>
      </c>
      <c r="P39" s="1" t="s">
        <v>697</v>
      </c>
      <c r="Q39" s="1" t="s">
        <v>549</v>
      </c>
      <c r="S39" s="1" t="s">
        <v>145</v>
      </c>
      <c r="T39" s="1" t="s">
        <v>811</v>
      </c>
      <c r="V39" s="1" t="s">
        <v>145</v>
      </c>
      <c r="W39" s="1" t="s">
        <v>145</v>
      </c>
      <c r="X39" s="1" t="s">
        <v>766</v>
      </c>
      <c r="AC39" s="1" t="s">
        <v>120</v>
      </c>
      <c r="AG39" s="1">
        <v>180</v>
      </c>
      <c r="AI39" s="1" t="s">
        <v>865</v>
      </c>
    </row>
    <row r="40" spans="1:35" ht="60" x14ac:dyDescent="0.25">
      <c r="A40" s="1" t="s">
        <v>768</v>
      </c>
      <c r="B40" s="1">
        <v>21039</v>
      </c>
      <c r="D40" s="1" t="s">
        <v>866</v>
      </c>
      <c r="F40" s="1" t="s">
        <v>58</v>
      </c>
      <c r="G40" s="1" t="s">
        <v>164</v>
      </c>
      <c r="H40" s="48">
        <v>17500</v>
      </c>
      <c r="K40" s="36">
        <v>44651</v>
      </c>
      <c r="L40" s="36">
        <v>45371</v>
      </c>
      <c r="M40" s="36">
        <v>45191</v>
      </c>
      <c r="N40" s="1" t="s">
        <v>867</v>
      </c>
      <c r="O40" s="1" t="s">
        <v>620</v>
      </c>
      <c r="P40" s="1">
        <v>0</v>
      </c>
      <c r="Q40" s="1" t="s">
        <v>162</v>
      </c>
      <c r="S40" s="1" t="s">
        <v>167</v>
      </c>
      <c r="T40" s="1" t="s">
        <v>641</v>
      </c>
      <c r="V40" s="1" t="s">
        <v>792</v>
      </c>
      <c r="W40" s="1" t="s">
        <v>167</v>
      </c>
      <c r="X40" s="1" t="s">
        <v>44</v>
      </c>
      <c r="AC40" s="1" t="s">
        <v>163</v>
      </c>
      <c r="AG40" s="1">
        <v>180</v>
      </c>
      <c r="AI40" s="1" t="s">
        <v>163</v>
      </c>
    </row>
    <row r="41" spans="1:35" ht="30" x14ac:dyDescent="0.25">
      <c r="A41" s="1" t="s">
        <v>763</v>
      </c>
      <c r="B41" s="1">
        <v>21040</v>
      </c>
      <c r="D41" s="1" t="s">
        <v>868</v>
      </c>
      <c r="F41" s="1" t="s">
        <v>765</v>
      </c>
      <c r="H41" s="48">
        <v>499000</v>
      </c>
      <c r="K41" s="36">
        <v>45383</v>
      </c>
      <c r="M41" s="36" t="s">
        <v>649</v>
      </c>
      <c r="Q41" s="1" t="s">
        <v>665</v>
      </c>
      <c r="S41" s="1" t="s">
        <v>869</v>
      </c>
      <c r="T41" s="1" t="s">
        <v>662</v>
      </c>
      <c r="V41" s="1" t="s">
        <v>792</v>
      </c>
      <c r="W41" s="1" t="s">
        <v>823</v>
      </c>
      <c r="X41" s="1" t="s">
        <v>44</v>
      </c>
      <c r="AC41" s="1" t="s">
        <v>120</v>
      </c>
      <c r="AG41" s="1">
        <v>180</v>
      </c>
      <c r="AI41" s="1" t="s">
        <v>54</v>
      </c>
    </row>
    <row r="42" spans="1:35" ht="30" x14ac:dyDescent="0.25">
      <c r="A42" s="1" t="s">
        <v>763</v>
      </c>
      <c r="B42" s="1">
        <v>21041</v>
      </c>
      <c r="D42" s="1" t="s">
        <v>870</v>
      </c>
      <c r="F42" s="1" t="s">
        <v>765</v>
      </c>
      <c r="H42" s="48">
        <v>499000</v>
      </c>
      <c r="K42" s="36">
        <v>45383</v>
      </c>
      <c r="M42" s="36" t="s">
        <v>649</v>
      </c>
      <c r="Q42" s="1" t="s">
        <v>665</v>
      </c>
      <c r="S42" s="1" t="s">
        <v>869</v>
      </c>
      <c r="T42" s="1" t="s">
        <v>662</v>
      </c>
      <c r="V42" s="1" t="s">
        <v>792</v>
      </c>
      <c r="W42" s="1" t="s">
        <v>823</v>
      </c>
      <c r="X42" s="1" t="s">
        <v>44</v>
      </c>
      <c r="AC42" s="1" t="s">
        <v>120</v>
      </c>
      <c r="AG42" s="1">
        <v>180</v>
      </c>
      <c r="AI42" s="1" t="s">
        <v>54</v>
      </c>
    </row>
    <row r="43" spans="1:35" ht="30" x14ac:dyDescent="0.25">
      <c r="A43" s="1" t="s">
        <v>763</v>
      </c>
      <c r="B43" s="1">
        <v>21042</v>
      </c>
      <c r="D43" s="1" t="s">
        <v>871</v>
      </c>
      <c r="F43" s="1" t="s">
        <v>765</v>
      </c>
      <c r="H43" s="48">
        <v>499000</v>
      </c>
      <c r="K43" s="36">
        <v>45383</v>
      </c>
      <c r="M43" s="36" t="s">
        <v>649</v>
      </c>
      <c r="Q43" s="1" t="s">
        <v>665</v>
      </c>
      <c r="S43" s="1" t="s">
        <v>869</v>
      </c>
      <c r="T43" s="1" t="s">
        <v>662</v>
      </c>
      <c r="V43" s="1" t="s">
        <v>792</v>
      </c>
      <c r="W43" s="1" t="s">
        <v>823</v>
      </c>
      <c r="X43" s="1" t="s">
        <v>44</v>
      </c>
      <c r="AC43" s="1" t="s">
        <v>120</v>
      </c>
      <c r="AG43" s="1">
        <v>180</v>
      </c>
      <c r="AI43" s="1" t="s">
        <v>54</v>
      </c>
    </row>
    <row r="44" spans="1:35" ht="30" x14ac:dyDescent="0.25">
      <c r="A44" s="1" t="s">
        <v>763</v>
      </c>
      <c r="B44" s="1">
        <v>21043</v>
      </c>
      <c r="D44" s="1" t="s">
        <v>872</v>
      </c>
      <c r="F44" s="1" t="s">
        <v>765</v>
      </c>
      <c r="H44" s="48">
        <v>499000</v>
      </c>
      <c r="K44" s="36">
        <v>45383</v>
      </c>
      <c r="M44" s="36" t="s">
        <v>649</v>
      </c>
      <c r="Q44" s="1" t="s">
        <v>665</v>
      </c>
      <c r="S44" s="1" t="s">
        <v>869</v>
      </c>
      <c r="T44" s="1" t="s">
        <v>662</v>
      </c>
      <c r="V44" s="1" t="s">
        <v>792</v>
      </c>
      <c r="W44" s="1" t="s">
        <v>823</v>
      </c>
      <c r="X44" s="1" t="s">
        <v>44</v>
      </c>
      <c r="AC44" s="1" t="s">
        <v>120</v>
      </c>
      <c r="AG44" s="1">
        <v>180</v>
      </c>
      <c r="AI44" s="1" t="s">
        <v>54</v>
      </c>
    </row>
    <row r="45" spans="1:35" ht="60" x14ac:dyDescent="0.25">
      <c r="A45" s="1" t="s">
        <v>768</v>
      </c>
      <c r="B45" s="1">
        <v>21044</v>
      </c>
      <c r="D45" s="1" t="s">
        <v>808</v>
      </c>
      <c r="F45" s="1" t="s">
        <v>58</v>
      </c>
      <c r="G45" s="1" t="s">
        <v>164</v>
      </c>
      <c r="H45" s="48">
        <v>5000</v>
      </c>
      <c r="K45" s="36">
        <v>45362</v>
      </c>
      <c r="L45" s="36">
        <v>45382</v>
      </c>
      <c r="M45" s="36">
        <v>45202</v>
      </c>
      <c r="N45" s="1" t="s">
        <v>810</v>
      </c>
      <c r="O45" s="1" t="s">
        <v>114</v>
      </c>
      <c r="P45" s="1" t="s">
        <v>810</v>
      </c>
      <c r="Q45" s="1" t="s">
        <v>549</v>
      </c>
      <c r="S45" s="1" t="s">
        <v>215</v>
      </c>
      <c r="T45" s="1" t="s">
        <v>811</v>
      </c>
      <c r="V45" s="1" t="s">
        <v>806</v>
      </c>
      <c r="W45" s="1" t="s">
        <v>812</v>
      </c>
      <c r="X45" s="1" t="s">
        <v>766</v>
      </c>
      <c r="AC45" s="1" t="s">
        <v>652</v>
      </c>
      <c r="AG45" s="1">
        <v>180</v>
      </c>
      <c r="AI45" s="1" t="s">
        <v>213</v>
      </c>
    </row>
    <row r="46" spans="1:35" ht="60" x14ac:dyDescent="0.25">
      <c r="A46" s="1" t="s">
        <v>768</v>
      </c>
      <c r="B46" s="1">
        <v>21045</v>
      </c>
      <c r="D46" s="1" t="s">
        <v>873</v>
      </c>
      <c r="F46" s="1" t="s">
        <v>58</v>
      </c>
      <c r="G46" s="1" t="s">
        <v>164</v>
      </c>
      <c r="H46" s="48">
        <v>24260</v>
      </c>
      <c r="K46" s="36">
        <v>43493</v>
      </c>
      <c r="L46" s="36">
        <v>45504</v>
      </c>
      <c r="M46" s="36">
        <v>45324</v>
      </c>
      <c r="N46" s="1" t="s">
        <v>874</v>
      </c>
      <c r="O46" s="1" t="s">
        <v>114</v>
      </c>
      <c r="P46" s="1">
        <v>9475861</v>
      </c>
      <c r="Q46" s="1" t="s">
        <v>670</v>
      </c>
      <c r="S46" s="1" t="s">
        <v>282</v>
      </c>
      <c r="T46" s="1" t="s">
        <v>811</v>
      </c>
      <c r="V46" s="1" t="s">
        <v>792</v>
      </c>
      <c r="W46" s="1" t="s">
        <v>282</v>
      </c>
      <c r="X46" s="1" t="s">
        <v>766</v>
      </c>
      <c r="AC46" s="1" t="s">
        <v>335</v>
      </c>
      <c r="AG46" s="1">
        <v>180</v>
      </c>
      <c r="AI46" s="1" t="s">
        <v>875</v>
      </c>
    </row>
    <row r="47" spans="1:35" ht="90" x14ac:dyDescent="0.25">
      <c r="A47" s="1" t="s">
        <v>768</v>
      </c>
      <c r="B47" s="1">
        <v>21046</v>
      </c>
      <c r="D47" s="1" t="s">
        <v>876</v>
      </c>
      <c r="F47" s="1" t="s">
        <v>58</v>
      </c>
      <c r="G47" s="1" t="s">
        <v>164</v>
      </c>
      <c r="H47" s="48">
        <v>6950</v>
      </c>
      <c r="K47" s="36">
        <v>45293</v>
      </c>
      <c r="L47" s="36">
        <v>45322</v>
      </c>
      <c r="M47" s="36">
        <v>45142</v>
      </c>
      <c r="N47" s="1" t="s">
        <v>877</v>
      </c>
      <c r="O47" s="1" t="s">
        <v>114</v>
      </c>
      <c r="P47" s="1" t="s">
        <v>878</v>
      </c>
      <c r="Q47" s="1" t="s">
        <v>796</v>
      </c>
      <c r="S47" s="1" t="s">
        <v>679</v>
      </c>
      <c r="T47" s="1" t="s">
        <v>385</v>
      </c>
      <c r="V47" s="1" t="s">
        <v>797</v>
      </c>
      <c r="W47" s="1" t="s">
        <v>659</v>
      </c>
      <c r="X47" s="1" t="s">
        <v>766</v>
      </c>
      <c r="AC47" s="1" t="s">
        <v>120</v>
      </c>
      <c r="AG47" s="1">
        <v>180</v>
      </c>
      <c r="AI47" s="1" t="s">
        <v>796</v>
      </c>
    </row>
    <row r="48" spans="1:35" ht="60" x14ac:dyDescent="0.25">
      <c r="A48" s="1" t="s">
        <v>768</v>
      </c>
      <c r="B48" s="1">
        <v>21047</v>
      </c>
      <c r="D48" s="1" t="s">
        <v>879</v>
      </c>
      <c r="F48" s="1" t="s">
        <v>58</v>
      </c>
      <c r="G48" s="1" t="s">
        <v>164</v>
      </c>
      <c r="H48" s="48">
        <v>16000</v>
      </c>
      <c r="K48" s="36">
        <v>45352</v>
      </c>
      <c r="L48" s="36">
        <v>45464</v>
      </c>
      <c r="M48" s="36">
        <v>45284</v>
      </c>
      <c r="N48" s="1" t="s">
        <v>581</v>
      </c>
      <c r="O48" s="1" t="s">
        <v>880</v>
      </c>
      <c r="P48" s="1" t="s">
        <v>70</v>
      </c>
      <c r="Q48" s="1" t="s">
        <v>796</v>
      </c>
      <c r="S48" s="1" t="s">
        <v>648</v>
      </c>
      <c r="T48" s="1" t="s">
        <v>385</v>
      </c>
      <c r="V48" s="1" t="s">
        <v>797</v>
      </c>
      <c r="W48" s="1" t="s">
        <v>659</v>
      </c>
      <c r="X48" s="1" t="s">
        <v>766</v>
      </c>
      <c r="AC48" s="1" t="s">
        <v>652</v>
      </c>
      <c r="AG48" s="1">
        <v>180</v>
      </c>
      <c r="AI48" s="1" t="s">
        <v>796</v>
      </c>
    </row>
    <row r="49" spans="1:35" ht="60" x14ac:dyDescent="0.25">
      <c r="A49" s="1" t="s">
        <v>768</v>
      </c>
      <c r="B49" s="1">
        <v>21048</v>
      </c>
      <c r="D49" s="1" t="s">
        <v>881</v>
      </c>
      <c r="F49" s="1" t="s">
        <v>58</v>
      </c>
      <c r="G49" s="1" t="s">
        <v>164</v>
      </c>
      <c r="H49" s="48">
        <v>15000</v>
      </c>
      <c r="K49" s="36">
        <v>45373</v>
      </c>
      <c r="L49" s="36">
        <v>45412</v>
      </c>
      <c r="M49" s="36">
        <v>45232</v>
      </c>
      <c r="N49" s="1" t="s">
        <v>882</v>
      </c>
      <c r="O49" s="1" t="s">
        <v>114</v>
      </c>
      <c r="P49" s="1">
        <v>2742081</v>
      </c>
      <c r="Q49" s="1" t="s">
        <v>665</v>
      </c>
      <c r="S49" s="1" t="s">
        <v>791</v>
      </c>
      <c r="T49" s="1" t="s">
        <v>662</v>
      </c>
      <c r="V49" s="1" t="s">
        <v>792</v>
      </c>
      <c r="W49" s="1" t="s">
        <v>205</v>
      </c>
      <c r="X49" s="1" t="s">
        <v>766</v>
      </c>
      <c r="AC49" s="1" t="s">
        <v>335</v>
      </c>
      <c r="AG49" s="1">
        <v>180</v>
      </c>
      <c r="AI49" s="1" t="s">
        <v>54</v>
      </c>
    </row>
    <row r="50" spans="1:35" ht="60" x14ac:dyDescent="0.25">
      <c r="A50" s="1" t="s">
        <v>768</v>
      </c>
      <c r="B50" s="1">
        <v>21049</v>
      </c>
      <c r="D50" s="1" t="s">
        <v>883</v>
      </c>
      <c r="F50" s="1" t="s">
        <v>58</v>
      </c>
      <c r="G50" s="1" t="s">
        <v>307</v>
      </c>
      <c r="H50" s="48">
        <v>25000</v>
      </c>
      <c r="K50" s="36">
        <v>45444</v>
      </c>
      <c r="L50" s="36">
        <v>45505</v>
      </c>
      <c r="M50" s="36">
        <v>45325</v>
      </c>
      <c r="N50" s="1" t="s">
        <v>884</v>
      </c>
      <c r="O50" s="1" t="s">
        <v>114</v>
      </c>
      <c r="P50" s="1">
        <v>9793741</v>
      </c>
      <c r="Q50" s="1" t="s">
        <v>665</v>
      </c>
      <c r="S50" s="1" t="s">
        <v>390</v>
      </c>
      <c r="T50" s="1" t="s">
        <v>385</v>
      </c>
      <c r="V50" s="1" t="s">
        <v>787</v>
      </c>
      <c r="W50" s="1" t="s">
        <v>659</v>
      </c>
      <c r="X50" s="1" t="s">
        <v>766</v>
      </c>
      <c r="AC50" s="1" t="s">
        <v>120</v>
      </c>
      <c r="AG50" s="1">
        <v>180</v>
      </c>
      <c r="AI50" s="1" t="s">
        <v>788</v>
      </c>
    </row>
    <row r="51" spans="1:35" ht="45" x14ac:dyDescent="0.25">
      <c r="A51" s="1" t="s">
        <v>763</v>
      </c>
      <c r="B51" s="1">
        <v>21050</v>
      </c>
      <c r="D51" s="1" t="s">
        <v>885</v>
      </c>
      <c r="F51" s="1" t="s">
        <v>765</v>
      </c>
      <c r="H51" s="48">
        <v>499000</v>
      </c>
      <c r="K51" s="36">
        <v>45383</v>
      </c>
      <c r="M51" s="36" t="s">
        <v>649</v>
      </c>
      <c r="Q51" s="1" t="s">
        <v>665</v>
      </c>
      <c r="S51" s="1" t="s">
        <v>869</v>
      </c>
      <c r="T51" s="1" t="s">
        <v>662</v>
      </c>
      <c r="V51" s="1" t="s">
        <v>792</v>
      </c>
      <c r="W51" s="1" t="s">
        <v>823</v>
      </c>
      <c r="X51" s="1" t="s">
        <v>44</v>
      </c>
      <c r="AC51" s="1" t="s">
        <v>120</v>
      </c>
      <c r="AG51" s="1">
        <v>180</v>
      </c>
      <c r="AI51" s="1" t="s">
        <v>54</v>
      </c>
    </row>
    <row r="52" spans="1:35" ht="30" x14ac:dyDescent="0.25">
      <c r="A52" s="1" t="s">
        <v>763</v>
      </c>
      <c r="B52" s="1">
        <v>21051</v>
      </c>
      <c r="D52" s="1" t="s">
        <v>886</v>
      </c>
      <c r="F52" s="1" t="s">
        <v>765</v>
      </c>
      <c r="H52" s="48">
        <v>499000</v>
      </c>
      <c r="K52" s="36">
        <v>45383</v>
      </c>
      <c r="M52" s="36" t="s">
        <v>649</v>
      </c>
      <c r="Q52" s="1" t="s">
        <v>665</v>
      </c>
      <c r="S52" s="1" t="s">
        <v>869</v>
      </c>
      <c r="T52" s="1" t="s">
        <v>662</v>
      </c>
      <c r="V52" s="1" t="s">
        <v>792</v>
      </c>
      <c r="W52" s="1" t="s">
        <v>823</v>
      </c>
      <c r="X52" s="1" t="s">
        <v>44</v>
      </c>
      <c r="AC52" s="1" t="s">
        <v>120</v>
      </c>
      <c r="AG52" s="1">
        <v>180</v>
      </c>
      <c r="AI52" s="1" t="s">
        <v>54</v>
      </c>
    </row>
    <row r="53" spans="1:35" ht="60" x14ac:dyDescent="0.25">
      <c r="A53" s="1" t="s">
        <v>768</v>
      </c>
      <c r="B53" s="1">
        <v>21052</v>
      </c>
      <c r="D53" s="1" t="s">
        <v>887</v>
      </c>
      <c r="F53" s="1" t="s">
        <v>58</v>
      </c>
      <c r="G53" s="1" t="s">
        <v>307</v>
      </c>
      <c r="H53" s="48">
        <v>27145</v>
      </c>
      <c r="K53" s="36">
        <v>45377</v>
      </c>
      <c r="L53" s="36">
        <v>45741</v>
      </c>
      <c r="M53" s="36">
        <v>45561</v>
      </c>
      <c r="N53" s="1" t="s">
        <v>718</v>
      </c>
      <c r="O53" s="1" t="s">
        <v>114</v>
      </c>
      <c r="P53" s="1">
        <v>2548628</v>
      </c>
      <c r="Q53" s="1" t="s">
        <v>670</v>
      </c>
      <c r="S53" s="1" t="s">
        <v>136</v>
      </c>
      <c r="T53" s="1" t="s">
        <v>617</v>
      </c>
      <c r="V53" s="1" t="s">
        <v>781</v>
      </c>
      <c r="W53" s="1" t="s">
        <v>136</v>
      </c>
      <c r="X53" s="1" t="s">
        <v>766</v>
      </c>
      <c r="AC53" s="1" t="s">
        <v>335</v>
      </c>
      <c r="AG53" s="1">
        <v>180</v>
      </c>
      <c r="AI53" s="1" t="s">
        <v>875</v>
      </c>
    </row>
    <row r="54" spans="1:35" ht="60" x14ac:dyDescent="0.25">
      <c r="A54" s="1" t="s">
        <v>763</v>
      </c>
      <c r="B54" s="1">
        <v>21053</v>
      </c>
      <c r="D54" s="1" t="s">
        <v>888</v>
      </c>
      <c r="F54" s="1" t="s">
        <v>765</v>
      </c>
      <c r="H54" s="48">
        <v>4506577</v>
      </c>
      <c r="K54" s="36">
        <v>45369</v>
      </c>
      <c r="M54" s="36" t="s">
        <v>649</v>
      </c>
      <c r="Q54" s="1" t="s">
        <v>796</v>
      </c>
      <c r="S54" s="1" t="s">
        <v>449</v>
      </c>
      <c r="T54" s="1" t="s">
        <v>385</v>
      </c>
      <c r="V54" s="1" t="s">
        <v>797</v>
      </c>
      <c r="W54" s="1" t="s">
        <v>659</v>
      </c>
      <c r="X54" s="1" t="s">
        <v>44</v>
      </c>
      <c r="AC54" s="1" t="s">
        <v>120</v>
      </c>
      <c r="AG54" s="1">
        <v>180</v>
      </c>
      <c r="AI54" s="1" t="s">
        <v>796</v>
      </c>
    </row>
    <row r="55" spans="1:35" ht="60" x14ac:dyDescent="0.25">
      <c r="A55" s="1" t="s">
        <v>768</v>
      </c>
      <c r="B55" s="1">
        <v>21054</v>
      </c>
      <c r="D55" s="1" t="s">
        <v>889</v>
      </c>
      <c r="F55" s="1" t="s">
        <v>58</v>
      </c>
      <c r="G55" s="1" t="s">
        <v>164</v>
      </c>
      <c r="H55" s="48">
        <v>8885</v>
      </c>
      <c r="K55" s="36">
        <v>45378</v>
      </c>
      <c r="L55" s="36">
        <v>45747</v>
      </c>
      <c r="M55" s="36">
        <v>45567</v>
      </c>
      <c r="N55" s="1" t="s">
        <v>890</v>
      </c>
      <c r="O55" s="1" t="s">
        <v>114</v>
      </c>
      <c r="P55" s="1">
        <v>3534122</v>
      </c>
      <c r="Q55" s="1" t="s">
        <v>796</v>
      </c>
      <c r="S55" s="1" t="s">
        <v>449</v>
      </c>
      <c r="T55" s="1" t="s">
        <v>385</v>
      </c>
      <c r="V55" s="1" t="s">
        <v>797</v>
      </c>
      <c r="W55" s="1" t="s">
        <v>659</v>
      </c>
      <c r="X55" s="1" t="s">
        <v>766</v>
      </c>
      <c r="AC55" s="1" t="s">
        <v>652</v>
      </c>
      <c r="AG55" s="1">
        <v>180</v>
      </c>
      <c r="AI55" s="1" t="s">
        <v>796</v>
      </c>
    </row>
    <row r="56" spans="1:35" ht="60" x14ac:dyDescent="0.25">
      <c r="A56" s="1" t="s">
        <v>768</v>
      </c>
      <c r="B56" s="1">
        <v>21055</v>
      </c>
      <c r="D56" s="1" t="s">
        <v>891</v>
      </c>
      <c r="F56" s="1" t="s">
        <v>58</v>
      </c>
      <c r="G56" s="1" t="s">
        <v>164</v>
      </c>
      <c r="H56" s="48">
        <v>12888</v>
      </c>
      <c r="K56" s="36">
        <v>45352</v>
      </c>
      <c r="L56" s="36">
        <v>45901</v>
      </c>
      <c r="M56" s="36">
        <v>45721</v>
      </c>
      <c r="N56" s="1" t="s">
        <v>892</v>
      </c>
      <c r="O56" s="1" t="s">
        <v>114</v>
      </c>
      <c r="P56" s="1">
        <v>4546648</v>
      </c>
      <c r="Q56" s="1" t="s">
        <v>670</v>
      </c>
      <c r="S56" s="1" t="s">
        <v>516</v>
      </c>
      <c r="T56" s="1" t="s">
        <v>811</v>
      </c>
      <c r="V56" s="1" t="s">
        <v>792</v>
      </c>
      <c r="W56" s="1" t="s">
        <v>384</v>
      </c>
      <c r="X56" s="1" t="s">
        <v>44</v>
      </c>
      <c r="AC56" s="1" t="s">
        <v>652</v>
      </c>
      <c r="AG56" s="1">
        <v>180</v>
      </c>
      <c r="AI56" s="1" t="s">
        <v>782</v>
      </c>
    </row>
    <row r="57" spans="1:35" ht="45" x14ac:dyDescent="0.25">
      <c r="A57" s="1" t="s">
        <v>763</v>
      </c>
      <c r="B57" s="1">
        <v>21056</v>
      </c>
      <c r="D57" s="1" t="s">
        <v>893</v>
      </c>
      <c r="F57" s="1" t="s">
        <v>765</v>
      </c>
      <c r="H57" s="48">
        <v>200000</v>
      </c>
      <c r="K57" s="36">
        <v>45413</v>
      </c>
      <c r="M57" s="36" t="s">
        <v>649</v>
      </c>
      <c r="Q57" s="1" t="s">
        <v>670</v>
      </c>
      <c r="S57" s="1" t="s">
        <v>136</v>
      </c>
      <c r="T57" s="1" t="s">
        <v>617</v>
      </c>
      <c r="V57" s="1" t="s">
        <v>781</v>
      </c>
      <c r="W57" s="1" t="s">
        <v>136</v>
      </c>
      <c r="X57" s="1" t="s">
        <v>44</v>
      </c>
      <c r="AC57" s="1" t="s">
        <v>335</v>
      </c>
      <c r="AG57" s="1">
        <v>180</v>
      </c>
      <c r="AI57" s="1" t="s">
        <v>875</v>
      </c>
    </row>
    <row r="58" spans="1:35" ht="60" x14ac:dyDescent="0.25">
      <c r="A58" s="1" t="s">
        <v>768</v>
      </c>
      <c r="B58" s="1">
        <v>21057</v>
      </c>
      <c r="D58" s="1" t="s">
        <v>894</v>
      </c>
      <c r="F58" s="1" t="s">
        <v>58</v>
      </c>
      <c r="G58" s="1" t="s">
        <v>164</v>
      </c>
      <c r="H58" s="48">
        <v>8294</v>
      </c>
      <c r="K58" s="36">
        <v>45348</v>
      </c>
      <c r="L58" s="36">
        <v>45713</v>
      </c>
      <c r="M58" s="36">
        <v>45533</v>
      </c>
      <c r="N58" s="1" t="s">
        <v>895</v>
      </c>
      <c r="O58" s="1" t="s">
        <v>114</v>
      </c>
      <c r="P58" s="1">
        <v>75110</v>
      </c>
      <c r="Q58" s="1" t="s">
        <v>670</v>
      </c>
      <c r="S58" s="1" t="s">
        <v>136</v>
      </c>
      <c r="T58" s="1" t="s">
        <v>617</v>
      </c>
      <c r="V58" s="1" t="s">
        <v>781</v>
      </c>
      <c r="W58" s="1" t="s">
        <v>136</v>
      </c>
      <c r="X58" s="1" t="s">
        <v>44</v>
      </c>
      <c r="AC58" s="1" t="s">
        <v>652</v>
      </c>
      <c r="AG58" s="1">
        <v>180</v>
      </c>
      <c r="AI58" s="1" t="s">
        <v>875</v>
      </c>
    </row>
    <row r="59" spans="1:35" ht="45" x14ac:dyDescent="0.25">
      <c r="A59" s="1" t="s">
        <v>763</v>
      </c>
      <c r="B59" s="1">
        <v>21058</v>
      </c>
      <c r="D59" s="1" t="s">
        <v>896</v>
      </c>
      <c r="F59" s="1" t="s">
        <v>765</v>
      </c>
      <c r="H59" s="48">
        <v>120000</v>
      </c>
      <c r="K59" s="36">
        <v>45413</v>
      </c>
      <c r="M59" s="36" t="s">
        <v>649</v>
      </c>
      <c r="Q59" s="1" t="s">
        <v>670</v>
      </c>
      <c r="S59" s="1" t="s">
        <v>897</v>
      </c>
      <c r="T59" s="1" t="s">
        <v>780</v>
      </c>
      <c r="V59" s="1" t="s">
        <v>898</v>
      </c>
      <c r="W59" s="1" t="s">
        <v>899</v>
      </c>
      <c r="X59" s="1" t="s">
        <v>44</v>
      </c>
      <c r="AC59" s="1" t="s">
        <v>652</v>
      </c>
      <c r="AG59" s="1">
        <v>180</v>
      </c>
      <c r="AI59" s="1" t="s">
        <v>875</v>
      </c>
    </row>
    <row r="60" spans="1:35" ht="60" x14ac:dyDescent="0.25">
      <c r="A60" s="1" t="s">
        <v>768</v>
      </c>
      <c r="B60" s="1">
        <v>21059</v>
      </c>
      <c r="D60" s="1" t="s">
        <v>900</v>
      </c>
      <c r="F60" s="1" t="s">
        <v>58</v>
      </c>
      <c r="G60" s="1" t="s">
        <v>164</v>
      </c>
      <c r="H60" s="48">
        <v>80000</v>
      </c>
      <c r="K60" s="36">
        <v>45383</v>
      </c>
      <c r="L60" s="36">
        <v>45443</v>
      </c>
      <c r="M60" s="36">
        <v>45263</v>
      </c>
      <c r="N60" s="1" t="s">
        <v>901</v>
      </c>
      <c r="O60" s="1" t="s">
        <v>114</v>
      </c>
      <c r="P60" s="1">
        <v>8067630</v>
      </c>
      <c r="Q60" s="1" t="s">
        <v>646</v>
      </c>
      <c r="S60" s="1" t="s">
        <v>869</v>
      </c>
      <c r="T60" s="1" t="s">
        <v>811</v>
      </c>
      <c r="V60" s="1" t="s">
        <v>792</v>
      </c>
      <c r="W60" s="1" t="s">
        <v>823</v>
      </c>
      <c r="X60" s="1" t="s">
        <v>766</v>
      </c>
      <c r="AC60" s="1" t="s">
        <v>652</v>
      </c>
      <c r="AG60" s="1">
        <v>180</v>
      </c>
      <c r="AI60" s="1" t="s">
        <v>777</v>
      </c>
    </row>
    <row r="61" spans="1:35" ht="60" x14ac:dyDescent="0.25">
      <c r="A61" s="1" t="s">
        <v>768</v>
      </c>
      <c r="B61" s="1">
        <v>21060</v>
      </c>
      <c r="D61" s="1" t="s">
        <v>902</v>
      </c>
      <c r="F61" s="1" t="s">
        <v>58</v>
      </c>
      <c r="G61" s="1" t="s">
        <v>164</v>
      </c>
      <c r="H61" s="48">
        <v>23614</v>
      </c>
      <c r="K61" s="36">
        <v>45390</v>
      </c>
      <c r="L61" s="36">
        <v>45451</v>
      </c>
      <c r="M61" s="36">
        <v>45271</v>
      </c>
      <c r="N61" s="1" t="s">
        <v>903</v>
      </c>
      <c r="O61" s="1" t="s">
        <v>114</v>
      </c>
      <c r="P61" s="1">
        <v>5117129</v>
      </c>
      <c r="Q61" s="1" t="s">
        <v>665</v>
      </c>
      <c r="S61" s="1" t="s">
        <v>719</v>
      </c>
      <c r="T61" s="1" t="s">
        <v>402</v>
      </c>
      <c r="V61" s="1" t="s">
        <v>792</v>
      </c>
      <c r="W61" s="1" t="s">
        <v>167</v>
      </c>
      <c r="X61" s="1" t="s">
        <v>766</v>
      </c>
      <c r="AC61" s="1" t="s">
        <v>120</v>
      </c>
      <c r="AG61" s="1">
        <v>180</v>
      </c>
      <c r="AI61" s="1" t="s">
        <v>54</v>
      </c>
    </row>
    <row r="62" spans="1:35" ht="45" x14ac:dyDescent="0.25">
      <c r="A62" s="1" t="s">
        <v>763</v>
      </c>
      <c r="B62" s="1">
        <v>21061</v>
      </c>
      <c r="D62" s="1" t="s">
        <v>904</v>
      </c>
      <c r="F62" s="1" t="s">
        <v>765</v>
      </c>
      <c r="H62" s="48">
        <v>100000</v>
      </c>
      <c r="K62" s="36">
        <v>45474</v>
      </c>
      <c r="M62" s="36" t="s">
        <v>649</v>
      </c>
      <c r="Q62" s="1" t="s">
        <v>646</v>
      </c>
      <c r="S62" s="1" t="s">
        <v>85</v>
      </c>
      <c r="T62" s="1" t="s">
        <v>692</v>
      </c>
      <c r="V62" s="1" t="s">
        <v>781</v>
      </c>
      <c r="W62" s="1" t="s">
        <v>85</v>
      </c>
      <c r="X62" s="1" t="s">
        <v>44</v>
      </c>
      <c r="AC62" s="1" t="s">
        <v>275</v>
      </c>
      <c r="AG62" s="1">
        <v>180</v>
      </c>
      <c r="AI62" s="1" t="s">
        <v>81</v>
      </c>
    </row>
    <row r="63" spans="1:35" ht="45" x14ac:dyDescent="0.25">
      <c r="A63" s="1" t="s">
        <v>763</v>
      </c>
      <c r="B63" s="1">
        <v>21062</v>
      </c>
      <c r="D63" s="1" t="s">
        <v>905</v>
      </c>
      <c r="F63" s="1" t="s">
        <v>765</v>
      </c>
      <c r="H63" s="48">
        <v>110000</v>
      </c>
      <c r="K63" s="36">
        <v>45658</v>
      </c>
      <c r="M63" s="36" t="s">
        <v>649</v>
      </c>
      <c r="Q63" s="1" t="s">
        <v>646</v>
      </c>
      <c r="S63" s="1" t="s">
        <v>69</v>
      </c>
      <c r="T63" s="1" t="s">
        <v>641</v>
      </c>
      <c r="V63" s="1" t="s">
        <v>792</v>
      </c>
      <c r="W63" s="1" t="s">
        <v>69</v>
      </c>
      <c r="X63" s="1" t="s">
        <v>766</v>
      </c>
      <c r="AC63" s="1" t="s">
        <v>275</v>
      </c>
      <c r="AG63" s="1">
        <v>180</v>
      </c>
      <c r="AI63" s="1" t="s">
        <v>36</v>
      </c>
    </row>
    <row r="64" spans="1:35" ht="45" x14ac:dyDescent="0.25">
      <c r="A64" s="1" t="s">
        <v>763</v>
      </c>
      <c r="B64" s="1">
        <v>21063</v>
      </c>
      <c r="D64" s="1" t="s">
        <v>906</v>
      </c>
      <c r="F64" s="1" t="s">
        <v>765</v>
      </c>
      <c r="H64" s="48">
        <v>475000</v>
      </c>
      <c r="K64" s="36">
        <v>45435</v>
      </c>
      <c r="M64" s="36" t="s">
        <v>649</v>
      </c>
      <c r="Q64" s="1" t="s">
        <v>670</v>
      </c>
      <c r="S64" s="1" t="s">
        <v>298</v>
      </c>
      <c r="T64" s="1" t="s">
        <v>617</v>
      </c>
      <c r="V64" s="1" t="s">
        <v>781</v>
      </c>
      <c r="W64" s="1" t="s">
        <v>298</v>
      </c>
      <c r="X64" s="1" t="s">
        <v>44</v>
      </c>
      <c r="AC64" s="1" t="s">
        <v>652</v>
      </c>
      <c r="AG64" s="1">
        <v>180</v>
      </c>
      <c r="AI64" s="1" t="s">
        <v>875</v>
      </c>
    </row>
    <row r="65" spans="1:35" ht="45" x14ac:dyDescent="0.25">
      <c r="A65" s="1" t="s">
        <v>763</v>
      </c>
      <c r="B65" s="1">
        <v>21064</v>
      </c>
      <c r="D65" s="1" t="s">
        <v>907</v>
      </c>
      <c r="F65" s="1" t="s">
        <v>765</v>
      </c>
      <c r="H65" s="48">
        <v>100001</v>
      </c>
      <c r="K65" s="36">
        <v>45535</v>
      </c>
      <c r="M65" s="36" t="s">
        <v>649</v>
      </c>
      <c r="Q65" s="1" t="s">
        <v>670</v>
      </c>
      <c r="S65" s="1" t="s">
        <v>298</v>
      </c>
      <c r="T65" s="1" t="s">
        <v>617</v>
      </c>
      <c r="V65" s="1" t="s">
        <v>781</v>
      </c>
      <c r="W65" s="1" t="s">
        <v>908</v>
      </c>
      <c r="X65" s="1" t="s">
        <v>44</v>
      </c>
      <c r="AC65" s="1" t="s">
        <v>652</v>
      </c>
      <c r="AG65" s="1">
        <v>180</v>
      </c>
      <c r="AI65" s="1" t="s">
        <v>875</v>
      </c>
    </row>
    <row r="66" spans="1:35" ht="60" x14ac:dyDescent="0.25">
      <c r="A66" s="1" t="s">
        <v>768</v>
      </c>
      <c r="B66" s="1">
        <v>21065</v>
      </c>
      <c r="D66" s="1" t="s">
        <v>909</v>
      </c>
      <c r="F66" s="1" t="s">
        <v>58</v>
      </c>
      <c r="G66" s="1" t="s">
        <v>307</v>
      </c>
      <c r="H66" s="48">
        <v>43950</v>
      </c>
      <c r="K66" s="36">
        <v>45399</v>
      </c>
      <c r="L66" s="36">
        <v>45527</v>
      </c>
      <c r="M66" s="36">
        <v>45347</v>
      </c>
      <c r="N66" s="1" t="s">
        <v>910</v>
      </c>
      <c r="O66" s="1" t="s">
        <v>114</v>
      </c>
      <c r="P66" s="1">
        <v>6799707</v>
      </c>
      <c r="Q66" s="1" t="s">
        <v>646</v>
      </c>
      <c r="S66" s="1" t="s">
        <v>657</v>
      </c>
      <c r="T66" s="1" t="s">
        <v>385</v>
      </c>
      <c r="V66" s="1" t="s">
        <v>806</v>
      </c>
      <c r="W66" s="1" t="s">
        <v>659</v>
      </c>
      <c r="X66" s="1" t="s">
        <v>766</v>
      </c>
      <c r="AC66" s="1" t="s">
        <v>652</v>
      </c>
      <c r="AG66" s="1">
        <v>180</v>
      </c>
      <c r="AI66" s="1" t="s">
        <v>177</v>
      </c>
    </row>
    <row r="67" spans="1:35" ht="60" x14ac:dyDescent="0.25">
      <c r="A67" s="1" t="s">
        <v>768</v>
      </c>
      <c r="B67" s="1">
        <v>21066</v>
      </c>
      <c r="D67" s="1" t="s">
        <v>911</v>
      </c>
      <c r="F67" s="1" t="s">
        <v>58</v>
      </c>
      <c r="G67" s="1" t="s">
        <v>307</v>
      </c>
      <c r="H67" s="48">
        <v>60000</v>
      </c>
      <c r="K67" s="36">
        <v>45418</v>
      </c>
      <c r="L67" s="36">
        <v>45601</v>
      </c>
      <c r="M67" s="36">
        <v>45421</v>
      </c>
      <c r="N67" s="1" t="s">
        <v>912</v>
      </c>
      <c r="O67" s="1" t="s">
        <v>114</v>
      </c>
      <c r="P67" s="1">
        <v>8514729</v>
      </c>
      <c r="Q67" s="1" t="s">
        <v>646</v>
      </c>
      <c r="S67" s="1" t="s">
        <v>897</v>
      </c>
      <c r="T67" s="1" t="s">
        <v>780</v>
      </c>
      <c r="V67" s="1" t="s">
        <v>781</v>
      </c>
      <c r="W67" s="1" t="s">
        <v>899</v>
      </c>
      <c r="X67" s="1" t="s">
        <v>766</v>
      </c>
      <c r="AC67" s="1" t="s">
        <v>652</v>
      </c>
      <c r="AG67" s="1">
        <v>180</v>
      </c>
      <c r="AI67" s="1" t="s">
        <v>149</v>
      </c>
    </row>
    <row r="68" spans="1:35" ht="60" x14ac:dyDescent="0.25">
      <c r="A68" s="1" t="s">
        <v>768</v>
      </c>
      <c r="B68" s="1">
        <v>21067</v>
      </c>
      <c r="D68" s="1" t="s">
        <v>913</v>
      </c>
      <c r="F68" s="1" t="s">
        <v>58</v>
      </c>
      <c r="G68" s="1" t="s">
        <v>164</v>
      </c>
      <c r="H68" s="48">
        <v>8656</v>
      </c>
      <c r="K68" s="36">
        <v>45400</v>
      </c>
      <c r="L68" s="36">
        <v>45400</v>
      </c>
      <c r="M68" s="36">
        <v>45220</v>
      </c>
      <c r="N68" s="1" t="s">
        <v>836</v>
      </c>
      <c r="O68" s="1" t="s">
        <v>114</v>
      </c>
      <c r="P68" s="1">
        <v>3617412</v>
      </c>
      <c r="Q68" s="1" t="s">
        <v>646</v>
      </c>
      <c r="S68" s="1" t="s">
        <v>145</v>
      </c>
      <c r="T68" s="1" t="s">
        <v>811</v>
      </c>
      <c r="V68" s="1" t="s">
        <v>145</v>
      </c>
      <c r="W68" s="1" t="s">
        <v>145</v>
      </c>
      <c r="X68" s="1" t="s">
        <v>766</v>
      </c>
      <c r="AC68" s="1" t="s">
        <v>652</v>
      </c>
      <c r="AG68" s="1">
        <v>180</v>
      </c>
      <c r="AI68" s="1" t="s">
        <v>777</v>
      </c>
    </row>
    <row r="69" spans="1:35" ht="60" x14ac:dyDescent="0.25">
      <c r="A69" s="1" t="s">
        <v>768</v>
      </c>
      <c r="B69" s="1">
        <v>21068</v>
      </c>
      <c r="D69" s="1" t="s">
        <v>914</v>
      </c>
      <c r="F69" s="1" t="s">
        <v>58</v>
      </c>
      <c r="G69" s="1" t="s">
        <v>164</v>
      </c>
      <c r="H69" s="48">
        <v>7000</v>
      </c>
      <c r="K69" s="36">
        <v>45383</v>
      </c>
      <c r="L69" s="36">
        <v>45443</v>
      </c>
      <c r="M69" s="36">
        <v>45263</v>
      </c>
      <c r="N69" s="1" t="s">
        <v>915</v>
      </c>
      <c r="O69" s="1" t="s">
        <v>114</v>
      </c>
      <c r="P69" s="1">
        <v>3059184</v>
      </c>
      <c r="Q69" s="1" t="s">
        <v>646</v>
      </c>
      <c r="S69" s="1" t="s">
        <v>516</v>
      </c>
      <c r="T69" s="1" t="s">
        <v>811</v>
      </c>
      <c r="V69" s="1" t="s">
        <v>792</v>
      </c>
      <c r="W69" s="1" t="s">
        <v>440</v>
      </c>
      <c r="X69" s="1" t="s">
        <v>44</v>
      </c>
      <c r="AC69" s="1" t="s">
        <v>652</v>
      </c>
      <c r="AG69" s="1">
        <v>180</v>
      </c>
      <c r="AI69" s="1" t="s">
        <v>177</v>
      </c>
    </row>
    <row r="70" spans="1:35" ht="60" x14ac:dyDescent="0.25">
      <c r="A70" s="1" t="s">
        <v>768</v>
      </c>
      <c r="B70" s="1">
        <v>21068</v>
      </c>
      <c r="D70" s="1" t="s">
        <v>916</v>
      </c>
      <c r="F70" s="1" t="s">
        <v>58</v>
      </c>
      <c r="G70" s="1" t="s">
        <v>307</v>
      </c>
      <c r="H70" s="48">
        <v>95668</v>
      </c>
      <c r="K70" s="36">
        <v>45408</v>
      </c>
      <c r="L70" s="36">
        <v>45514</v>
      </c>
      <c r="M70" s="36">
        <v>45334</v>
      </c>
      <c r="N70" s="1" t="s">
        <v>917</v>
      </c>
      <c r="O70" s="1" t="s">
        <v>114</v>
      </c>
      <c r="P70" s="1">
        <v>11240762</v>
      </c>
      <c r="Q70" s="1" t="s">
        <v>665</v>
      </c>
      <c r="S70" s="1" t="s">
        <v>679</v>
      </c>
      <c r="T70" s="1" t="s">
        <v>385</v>
      </c>
      <c r="V70" s="1" t="s">
        <v>797</v>
      </c>
      <c r="W70" s="1" t="s">
        <v>312</v>
      </c>
      <c r="X70" s="1" t="s">
        <v>766</v>
      </c>
      <c r="AC70" s="1" t="s">
        <v>120</v>
      </c>
      <c r="AG70" s="1">
        <v>180</v>
      </c>
      <c r="AI70" s="1" t="s">
        <v>918</v>
      </c>
    </row>
    <row r="71" spans="1:35" ht="60" x14ac:dyDescent="0.25">
      <c r="A71" s="1" t="s">
        <v>768</v>
      </c>
      <c r="B71" s="1">
        <v>21069</v>
      </c>
      <c r="D71" s="1" t="s">
        <v>919</v>
      </c>
      <c r="F71" s="1" t="s">
        <v>58</v>
      </c>
      <c r="G71" s="1" t="s">
        <v>164</v>
      </c>
      <c r="H71" s="48">
        <v>5409</v>
      </c>
      <c r="K71" s="36">
        <v>44652</v>
      </c>
      <c r="L71" s="36">
        <v>45382</v>
      </c>
      <c r="M71" s="36">
        <v>45202</v>
      </c>
      <c r="N71" s="1" t="s">
        <v>920</v>
      </c>
      <c r="O71" s="1" t="s">
        <v>620</v>
      </c>
      <c r="P71" s="1">
        <v>1189799</v>
      </c>
      <c r="Q71" s="1" t="s">
        <v>665</v>
      </c>
      <c r="S71" s="1" t="s">
        <v>921</v>
      </c>
      <c r="T71" s="1" t="s">
        <v>811</v>
      </c>
      <c r="V71" s="1" t="s">
        <v>792</v>
      </c>
      <c r="W71" s="1" t="s">
        <v>921</v>
      </c>
      <c r="X71" s="1" t="s">
        <v>766</v>
      </c>
      <c r="AC71" s="1" t="s">
        <v>120</v>
      </c>
      <c r="AG71" s="1">
        <v>180</v>
      </c>
      <c r="AI71" s="1" t="s">
        <v>54</v>
      </c>
    </row>
    <row r="72" spans="1:35" ht="60" x14ac:dyDescent="0.25">
      <c r="A72" s="1" t="s">
        <v>768</v>
      </c>
      <c r="B72" s="1">
        <v>21070</v>
      </c>
      <c r="D72" s="1" t="s">
        <v>922</v>
      </c>
      <c r="F72" s="1" t="s">
        <v>58</v>
      </c>
      <c r="G72" s="1" t="s">
        <v>845</v>
      </c>
      <c r="H72" s="48">
        <v>48000</v>
      </c>
      <c r="K72" s="36">
        <v>45401</v>
      </c>
      <c r="L72" s="36">
        <v>45583</v>
      </c>
      <c r="M72" s="36">
        <v>45403</v>
      </c>
      <c r="N72" s="1" t="s">
        <v>923</v>
      </c>
      <c r="O72" s="1" t="s">
        <v>114</v>
      </c>
      <c r="P72" s="1">
        <v>6459262</v>
      </c>
      <c r="Q72" s="1" t="s">
        <v>665</v>
      </c>
      <c r="S72" s="1" t="s">
        <v>921</v>
      </c>
      <c r="T72" s="1" t="s">
        <v>811</v>
      </c>
      <c r="V72" s="1" t="s">
        <v>792</v>
      </c>
      <c r="W72" s="1" t="s">
        <v>823</v>
      </c>
      <c r="X72" s="1" t="s">
        <v>766</v>
      </c>
      <c r="AC72" s="1" t="s">
        <v>652</v>
      </c>
      <c r="AG72" s="1">
        <v>180</v>
      </c>
      <c r="AI72" s="1" t="s">
        <v>54</v>
      </c>
    </row>
    <row r="73" spans="1:35" ht="105" x14ac:dyDescent="0.25">
      <c r="A73" s="1" t="s">
        <v>768</v>
      </c>
      <c r="B73" s="1">
        <v>21071</v>
      </c>
      <c r="D73" s="1" t="s">
        <v>924</v>
      </c>
      <c r="F73" s="1" t="s">
        <v>58</v>
      </c>
      <c r="G73" s="1" t="s">
        <v>307</v>
      </c>
      <c r="H73" s="48">
        <v>7750</v>
      </c>
      <c r="K73" s="36">
        <v>45413</v>
      </c>
      <c r="L73" s="36">
        <v>45777</v>
      </c>
      <c r="M73" s="36">
        <v>45597</v>
      </c>
      <c r="N73" s="1" t="s">
        <v>925</v>
      </c>
      <c r="O73" s="1" t="s">
        <v>114</v>
      </c>
      <c r="P73" s="1">
        <v>3819220</v>
      </c>
      <c r="Q73" s="1" t="s">
        <v>646</v>
      </c>
      <c r="S73" s="1" t="s">
        <v>691</v>
      </c>
      <c r="T73" s="1" t="s">
        <v>641</v>
      </c>
      <c r="V73" s="1" t="s">
        <v>792</v>
      </c>
      <c r="W73" s="1" t="s">
        <v>722</v>
      </c>
      <c r="X73" s="1" t="s">
        <v>766</v>
      </c>
      <c r="AC73" s="1" t="s">
        <v>652</v>
      </c>
      <c r="AG73" s="1">
        <v>180</v>
      </c>
      <c r="AI73" s="1" t="s">
        <v>550</v>
      </c>
    </row>
    <row r="74" spans="1:35" ht="60" x14ac:dyDescent="0.25">
      <c r="A74" s="1" t="s">
        <v>768</v>
      </c>
      <c r="B74" s="1">
        <v>21072</v>
      </c>
      <c r="D74" s="1" t="s">
        <v>926</v>
      </c>
      <c r="F74" s="1" t="s">
        <v>58</v>
      </c>
      <c r="G74" s="1" t="s">
        <v>164</v>
      </c>
      <c r="H74" s="48">
        <v>7184</v>
      </c>
      <c r="K74" s="36">
        <v>45413</v>
      </c>
      <c r="L74" s="36">
        <v>45777</v>
      </c>
      <c r="M74" s="36">
        <v>45597</v>
      </c>
      <c r="N74" s="1" t="s">
        <v>927</v>
      </c>
      <c r="O74" s="1" t="s">
        <v>620</v>
      </c>
      <c r="P74" s="1">
        <v>4283951</v>
      </c>
      <c r="Q74" s="1" t="s">
        <v>670</v>
      </c>
      <c r="S74" s="1" t="s">
        <v>691</v>
      </c>
      <c r="T74" s="1" t="s">
        <v>641</v>
      </c>
      <c r="V74" s="1" t="s">
        <v>792</v>
      </c>
      <c r="W74" s="1" t="s">
        <v>722</v>
      </c>
      <c r="X74" s="1" t="s">
        <v>766</v>
      </c>
      <c r="AC74" s="1" t="s">
        <v>652</v>
      </c>
      <c r="AG74" s="1">
        <v>180</v>
      </c>
      <c r="AI74" s="1" t="s">
        <v>782</v>
      </c>
    </row>
    <row r="75" spans="1:35" ht="60" x14ac:dyDescent="0.25">
      <c r="A75" s="1" t="s">
        <v>768</v>
      </c>
      <c r="B75" s="1">
        <v>21073</v>
      </c>
      <c r="D75" s="1" t="s">
        <v>928</v>
      </c>
      <c r="F75" s="1" t="s">
        <v>58</v>
      </c>
      <c r="G75" s="1" t="s">
        <v>164</v>
      </c>
      <c r="H75" s="48">
        <v>37000</v>
      </c>
      <c r="K75" s="36">
        <v>45281</v>
      </c>
      <c r="L75" s="36">
        <v>45747</v>
      </c>
      <c r="M75" s="36">
        <v>45567</v>
      </c>
      <c r="N75" s="1" t="s">
        <v>929</v>
      </c>
      <c r="O75" s="1" t="s">
        <v>620</v>
      </c>
      <c r="P75" s="1" t="s">
        <v>930</v>
      </c>
      <c r="Q75" s="1" t="s">
        <v>646</v>
      </c>
      <c r="S75" s="1" t="s">
        <v>418</v>
      </c>
      <c r="T75" s="1" t="s">
        <v>678</v>
      </c>
      <c r="V75" s="1" t="s">
        <v>806</v>
      </c>
      <c r="W75" s="1" t="s">
        <v>418</v>
      </c>
      <c r="X75" s="1" t="s">
        <v>766</v>
      </c>
      <c r="AC75" s="1" t="s">
        <v>652</v>
      </c>
      <c r="AG75" s="1">
        <v>180</v>
      </c>
      <c r="AI75" s="1" t="s">
        <v>177</v>
      </c>
    </row>
    <row r="76" spans="1:35" ht="45" x14ac:dyDescent="0.25">
      <c r="A76" s="1" t="s">
        <v>763</v>
      </c>
      <c r="B76" s="1">
        <v>21074</v>
      </c>
      <c r="D76" s="1" t="s">
        <v>931</v>
      </c>
      <c r="F76" s="1" t="s">
        <v>765</v>
      </c>
      <c r="H76" s="48">
        <v>5110468</v>
      </c>
      <c r="K76" s="36">
        <v>45427</v>
      </c>
      <c r="M76" s="36" t="s">
        <v>649</v>
      </c>
      <c r="Q76" s="1" t="s">
        <v>162</v>
      </c>
      <c r="S76" s="1" t="s">
        <v>719</v>
      </c>
      <c r="T76" s="1" t="s">
        <v>641</v>
      </c>
      <c r="V76" s="1" t="s">
        <v>787</v>
      </c>
      <c r="W76" s="1" t="s">
        <v>167</v>
      </c>
      <c r="X76" s="1" t="s">
        <v>44</v>
      </c>
      <c r="AC76" s="1" t="s">
        <v>120</v>
      </c>
      <c r="AG76" s="1">
        <v>180</v>
      </c>
      <c r="AI76" s="1" t="s">
        <v>497</v>
      </c>
    </row>
    <row r="77" spans="1:35" ht="45" x14ac:dyDescent="0.25">
      <c r="A77" s="1" t="s">
        <v>763</v>
      </c>
      <c r="B77" s="1">
        <v>21075</v>
      </c>
      <c r="D77" s="1" t="s">
        <v>932</v>
      </c>
      <c r="F77" s="1" t="s">
        <v>765</v>
      </c>
      <c r="H77" s="48">
        <v>123000</v>
      </c>
      <c r="K77" s="36">
        <v>45429</v>
      </c>
      <c r="M77" s="36" t="s">
        <v>649</v>
      </c>
      <c r="Q77" s="1" t="s">
        <v>670</v>
      </c>
      <c r="S77" s="1" t="s">
        <v>298</v>
      </c>
      <c r="T77" s="1" t="s">
        <v>617</v>
      </c>
      <c r="V77" s="1" t="s">
        <v>933</v>
      </c>
      <c r="W77" s="1" t="s">
        <v>181</v>
      </c>
      <c r="X77" s="1" t="s">
        <v>766</v>
      </c>
      <c r="AC77" s="1" t="s">
        <v>652</v>
      </c>
      <c r="AG77" s="1">
        <v>180</v>
      </c>
      <c r="AI77" s="1" t="s">
        <v>875</v>
      </c>
    </row>
    <row r="78" spans="1:35" ht="60" x14ac:dyDescent="0.25">
      <c r="A78" s="1" t="s">
        <v>763</v>
      </c>
      <c r="B78" s="1">
        <v>21076</v>
      </c>
      <c r="D78" s="1" t="s">
        <v>934</v>
      </c>
      <c r="F78" s="1" t="s">
        <v>765</v>
      </c>
      <c r="H78" s="48">
        <v>832000</v>
      </c>
      <c r="K78" s="36">
        <v>45474</v>
      </c>
      <c r="M78" s="36" t="s">
        <v>649</v>
      </c>
      <c r="Q78" s="1" t="s">
        <v>771</v>
      </c>
      <c r="S78" s="1" t="s">
        <v>935</v>
      </c>
      <c r="T78" s="1" t="s">
        <v>51</v>
      </c>
      <c r="V78" s="1" t="s">
        <v>806</v>
      </c>
      <c r="W78" s="1" t="s">
        <v>935</v>
      </c>
      <c r="X78" s="1" t="s">
        <v>766</v>
      </c>
      <c r="AC78" s="1" t="s">
        <v>335</v>
      </c>
      <c r="AG78" s="1">
        <v>180</v>
      </c>
      <c r="AI78" s="1" t="s">
        <v>936</v>
      </c>
    </row>
    <row r="79" spans="1:35" ht="60" x14ac:dyDescent="0.25">
      <c r="A79" s="1" t="s">
        <v>768</v>
      </c>
      <c r="B79" s="1">
        <v>21077</v>
      </c>
      <c r="D79" s="1" t="s">
        <v>937</v>
      </c>
      <c r="F79" s="1" t="s">
        <v>58</v>
      </c>
      <c r="G79" s="1" t="s">
        <v>164</v>
      </c>
      <c r="H79" s="48">
        <v>6500</v>
      </c>
      <c r="K79" s="36">
        <v>45413</v>
      </c>
      <c r="L79" s="36">
        <v>45777</v>
      </c>
      <c r="M79" s="36">
        <v>45597</v>
      </c>
      <c r="N79" s="1" t="s">
        <v>938</v>
      </c>
      <c r="O79" s="1" t="s">
        <v>620</v>
      </c>
      <c r="P79" s="1">
        <v>2456305</v>
      </c>
      <c r="Q79" s="1" t="s">
        <v>549</v>
      </c>
      <c r="S79" s="1" t="s">
        <v>99</v>
      </c>
      <c r="T79" s="1" t="s">
        <v>776</v>
      </c>
      <c r="V79" s="1" t="s">
        <v>781</v>
      </c>
      <c r="W79" s="1" t="s">
        <v>99</v>
      </c>
      <c r="X79" s="1" t="s">
        <v>44</v>
      </c>
      <c r="AC79" s="1" t="s">
        <v>652</v>
      </c>
      <c r="AG79" s="1">
        <v>180</v>
      </c>
      <c r="AI79" s="1" t="s">
        <v>464</v>
      </c>
    </row>
    <row r="80" spans="1:35" ht="45" x14ac:dyDescent="0.25">
      <c r="A80" s="1" t="s">
        <v>763</v>
      </c>
      <c r="B80" s="1">
        <v>21078</v>
      </c>
      <c r="D80" s="1" t="s">
        <v>939</v>
      </c>
      <c r="F80" s="1" t="s">
        <v>765</v>
      </c>
      <c r="H80" s="48">
        <v>400000</v>
      </c>
      <c r="K80" s="36">
        <v>45748</v>
      </c>
      <c r="M80" s="36" t="s">
        <v>649</v>
      </c>
      <c r="Q80" s="1" t="s">
        <v>646</v>
      </c>
      <c r="S80" s="1" t="s">
        <v>109</v>
      </c>
      <c r="T80" s="1" t="s">
        <v>780</v>
      </c>
      <c r="V80" s="1" t="s">
        <v>781</v>
      </c>
      <c r="W80" s="1" t="s">
        <v>109</v>
      </c>
      <c r="X80" s="1" t="s">
        <v>44</v>
      </c>
      <c r="AC80" s="1" t="s">
        <v>652</v>
      </c>
      <c r="AG80" s="1">
        <v>180</v>
      </c>
      <c r="AI80" s="1" t="s">
        <v>355</v>
      </c>
    </row>
    <row r="81" spans="1:35" ht="60" x14ac:dyDescent="0.25">
      <c r="A81" s="1" t="s">
        <v>768</v>
      </c>
      <c r="B81" s="1">
        <v>21079</v>
      </c>
      <c r="D81" s="1" t="s">
        <v>940</v>
      </c>
      <c r="F81" s="1" t="s">
        <v>58</v>
      </c>
      <c r="G81" s="1" t="s">
        <v>164</v>
      </c>
      <c r="H81" s="48">
        <v>6678</v>
      </c>
      <c r="K81" s="36">
        <v>45383</v>
      </c>
      <c r="L81" s="36">
        <v>45747</v>
      </c>
      <c r="M81" s="36">
        <v>45567</v>
      </c>
      <c r="N81" s="1" t="s">
        <v>941</v>
      </c>
      <c r="O81" s="1" t="s">
        <v>114</v>
      </c>
      <c r="P81" s="1">
        <v>1307597</v>
      </c>
      <c r="Q81" s="1" t="s">
        <v>665</v>
      </c>
      <c r="S81" s="1" t="s">
        <v>91</v>
      </c>
      <c r="T81" s="1" t="s">
        <v>662</v>
      </c>
      <c r="V81" s="1" t="s">
        <v>792</v>
      </c>
      <c r="W81" s="1" t="s">
        <v>659</v>
      </c>
      <c r="X81" s="1" t="s">
        <v>766</v>
      </c>
      <c r="AC81" s="1" t="s">
        <v>120</v>
      </c>
      <c r="AG81" s="1">
        <v>180</v>
      </c>
      <c r="AI81" s="1" t="s">
        <v>54</v>
      </c>
    </row>
    <row r="82" spans="1:35" ht="60" x14ac:dyDescent="0.25">
      <c r="A82" s="1" t="s">
        <v>768</v>
      </c>
      <c r="B82" s="1">
        <v>21080</v>
      </c>
      <c r="D82" s="1" t="s">
        <v>942</v>
      </c>
      <c r="F82" s="1" t="s">
        <v>58</v>
      </c>
      <c r="G82" s="1" t="s">
        <v>307</v>
      </c>
      <c r="H82" s="48">
        <v>77219</v>
      </c>
      <c r="K82" s="36">
        <v>45243</v>
      </c>
      <c r="L82" s="36">
        <v>45625</v>
      </c>
      <c r="M82" s="36">
        <v>45445</v>
      </c>
      <c r="N82" s="1" t="s">
        <v>943</v>
      </c>
      <c r="O82" s="1" t="s">
        <v>114</v>
      </c>
      <c r="P82" s="1">
        <v>5345282</v>
      </c>
      <c r="Q82" s="1" t="s">
        <v>646</v>
      </c>
      <c r="S82" s="1" t="s">
        <v>869</v>
      </c>
      <c r="T82" s="1" t="s">
        <v>811</v>
      </c>
      <c r="V82" s="1" t="s">
        <v>792</v>
      </c>
      <c r="W82" s="1" t="s">
        <v>823</v>
      </c>
      <c r="X82" s="1" t="s">
        <v>766</v>
      </c>
      <c r="AC82" s="1" t="s">
        <v>652</v>
      </c>
      <c r="AG82" s="1">
        <v>180</v>
      </c>
      <c r="AI82" s="1" t="s">
        <v>177</v>
      </c>
    </row>
    <row r="83" spans="1:35" ht="60" x14ac:dyDescent="0.25">
      <c r="A83" s="1" t="s">
        <v>768</v>
      </c>
      <c r="B83" s="1">
        <v>21081</v>
      </c>
      <c r="D83" s="1" t="s">
        <v>944</v>
      </c>
      <c r="F83" s="1" t="s">
        <v>58</v>
      </c>
      <c r="G83" s="1" t="s">
        <v>164</v>
      </c>
      <c r="H83" s="48">
        <v>12285</v>
      </c>
      <c r="K83" s="36">
        <v>45419</v>
      </c>
      <c r="L83" s="36">
        <v>45419</v>
      </c>
      <c r="M83" s="36">
        <v>45239</v>
      </c>
      <c r="N83" s="1" t="s">
        <v>836</v>
      </c>
      <c r="O83" s="1" t="s">
        <v>114</v>
      </c>
      <c r="P83" s="1">
        <v>3617412</v>
      </c>
      <c r="Q83" s="1" t="s">
        <v>646</v>
      </c>
      <c r="S83" s="1" t="s">
        <v>145</v>
      </c>
      <c r="T83" s="1" t="s">
        <v>811</v>
      </c>
      <c r="V83" s="1" t="s">
        <v>145</v>
      </c>
      <c r="W83" s="1" t="s">
        <v>145</v>
      </c>
      <c r="X83" s="1" t="s">
        <v>766</v>
      </c>
      <c r="AC83" s="1" t="s">
        <v>652</v>
      </c>
      <c r="AG83" s="1">
        <v>180</v>
      </c>
      <c r="AI83" s="1" t="s">
        <v>777</v>
      </c>
    </row>
    <row r="84" spans="1:35" ht="45" x14ac:dyDescent="0.25">
      <c r="A84" s="1" t="s">
        <v>763</v>
      </c>
      <c r="B84" s="1">
        <v>21081</v>
      </c>
      <c r="D84" s="1" t="s">
        <v>945</v>
      </c>
      <c r="F84" s="1" t="s">
        <v>765</v>
      </c>
      <c r="H84" s="48">
        <v>103400</v>
      </c>
      <c r="K84" s="36">
        <v>45425</v>
      </c>
      <c r="M84" s="36" t="s">
        <v>649</v>
      </c>
      <c r="Q84" s="1" t="s">
        <v>646</v>
      </c>
      <c r="S84" s="1" t="s">
        <v>659</v>
      </c>
      <c r="T84" s="1" t="s">
        <v>385</v>
      </c>
      <c r="V84" s="1" t="s">
        <v>933</v>
      </c>
      <c r="W84" s="1" t="s">
        <v>659</v>
      </c>
      <c r="X84" s="1" t="s">
        <v>44</v>
      </c>
      <c r="AC84" s="1" t="s">
        <v>652</v>
      </c>
      <c r="AG84" s="1">
        <v>180</v>
      </c>
      <c r="AI84" s="1" t="s">
        <v>177</v>
      </c>
    </row>
    <row r="85" spans="1:35" ht="45" x14ac:dyDescent="0.25">
      <c r="A85" s="1" t="s">
        <v>763</v>
      </c>
      <c r="B85" s="1">
        <v>21082</v>
      </c>
      <c r="D85" s="1" t="s">
        <v>946</v>
      </c>
      <c r="F85" s="1" t="s">
        <v>765</v>
      </c>
      <c r="H85" s="48">
        <v>135000</v>
      </c>
      <c r="K85" s="36">
        <v>45383</v>
      </c>
      <c r="M85" s="36" t="s">
        <v>649</v>
      </c>
      <c r="Q85" s="1" t="s">
        <v>646</v>
      </c>
      <c r="S85" s="1" t="s">
        <v>947</v>
      </c>
      <c r="T85" s="1" t="s">
        <v>641</v>
      </c>
      <c r="V85" s="1" t="s">
        <v>792</v>
      </c>
      <c r="W85" s="1" t="s">
        <v>947</v>
      </c>
      <c r="X85" s="1" t="s">
        <v>766</v>
      </c>
      <c r="AC85" s="1" t="s">
        <v>652</v>
      </c>
      <c r="AG85" s="1">
        <v>180</v>
      </c>
      <c r="AI85" s="1" t="s">
        <v>177</v>
      </c>
    </row>
    <row r="86" spans="1:35" ht="60" x14ac:dyDescent="0.25">
      <c r="A86" s="1" t="s">
        <v>768</v>
      </c>
      <c r="B86" s="1">
        <v>21083</v>
      </c>
      <c r="D86" s="1" t="s">
        <v>948</v>
      </c>
      <c r="F86" s="1" t="s">
        <v>58</v>
      </c>
      <c r="G86" s="1" t="s">
        <v>164</v>
      </c>
      <c r="H86" s="48">
        <v>52000</v>
      </c>
      <c r="K86" s="36">
        <v>45383</v>
      </c>
      <c r="L86" s="36">
        <v>45747</v>
      </c>
      <c r="M86" s="36">
        <v>45567</v>
      </c>
      <c r="N86" s="1" t="s">
        <v>949</v>
      </c>
      <c r="O86" s="1" t="s">
        <v>114</v>
      </c>
      <c r="P86" s="1">
        <v>8225970</v>
      </c>
      <c r="Q86" s="1" t="s">
        <v>646</v>
      </c>
      <c r="S86" s="1" t="s">
        <v>950</v>
      </c>
      <c r="T86" s="1" t="s">
        <v>641</v>
      </c>
      <c r="V86" s="1" t="s">
        <v>792</v>
      </c>
      <c r="W86" s="1" t="s">
        <v>69</v>
      </c>
      <c r="X86" s="1" t="s">
        <v>766</v>
      </c>
      <c r="AC86" s="1" t="s">
        <v>652</v>
      </c>
      <c r="AG86" s="1">
        <v>180</v>
      </c>
      <c r="AI86" s="1" t="s">
        <v>36</v>
      </c>
    </row>
    <row r="87" spans="1:35" ht="60" x14ac:dyDescent="0.25">
      <c r="A87" s="1" t="s">
        <v>768</v>
      </c>
      <c r="B87" s="1">
        <v>21084</v>
      </c>
      <c r="D87" s="1" t="s">
        <v>951</v>
      </c>
      <c r="F87" s="1" t="s">
        <v>58</v>
      </c>
      <c r="G87" s="1" t="s">
        <v>164</v>
      </c>
      <c r="H87" s="48">
        <v>7200</v>
      </c>
      <c r="K87" s="36">
        <v>45383</v>
      </c>
      <c r="L87" s="36">
        <v>45747</v>
      </c>
      <c r="M87" s="36">
        <v>45567</v>
      </c>
      <c r="N87" s="1" t="s">
        <v>952</v>
      </c>
      <c r="O87" s="1" t="s">
        <v>114</v>
      </c>
      <c r="P87" s="1">
        <v>7741044</v>
      </c>
      <c r="Q87" s="1" t="s">
        <v>646</v>
      </c>
      <c r="S87" s="1" t="s">
        <v>950</v>
      </c>
      <c r="T87" s="1" t="s">
        <v>641</v>
      </c>
      <c r="V87" s="1" t="s">
        <v>792</v>
      </c>
      <c r="W87" s="1" t="s">
        <v>69</v>
      </c>
      <c r="X87" s="1" t="s">
        <v>766</v>
      </c>
      <c r="AC87" s="1" t="s">
        <v>652</v>
      </c>
      <c r="AG87" s="1">
        <v>180</v>
      </c>
      <c r="AI87" s="1" t="s">
        <v>36</v>
      </c>
    </row>
    <row r="88" spans="1:35" ht="60" x14ac:dyDescent="0.25">
      <c r="A88" s="1" t="s">
        <v>768</v>
      </c>
      <c r="B88" s="1">
        <v>21085</v>
      </c>
      <c r="D88" s="1" t="s">
        <v>953</v>
      </c>
      <c r="F88" s="1" t="s">
        <v>58</v>
      </c>
      <c r="G88" s="1" t="s">
        <v>164</v>
      </c>
      <c r="H88" s="48">
        <v>10084</v>
      </c>
      <c r="K88" s="36">
        <v>45421</v>
      </c>
      <c r="L88" s="36">
        <v>45471</v>
      </c>
      <c r="M88" s="36">
        <v>45291</v>
      </c>
      <c r="N88" s="1" t="s">
        <v>954</v>
      </c>
      <c r="O88" s="1" t="s">
        <v>114</v>
      </c>
      <c r="P88" s="1">
        <v>2451842</v>
      </c>
      <c r="Q88" s="1" t="s">
        <v>670</v>
      </c>
      <c r="S88" s="1" t="s">
        <v>691</v>
      </c>
      <c r="T88" s="1" t="s">
        <v>641</v>
      </c>
      <c r="V88" s="1" t="s">
        <v>792</v>
      </c>
      <c r="W88" s="1" t="s">
        <v>722</v>
      </c>
      <c r="X88" s="1" t="s">
        <v>766</v>
      </c>
      <c r="AC88" s="1" t="s">
        <v>652</v>
      </c>
      <c r="AG88" s="1">
        <v>180</v>
      </c>
      <c r="AI88" s="1" t="s">
        <v>955</v>
      </c>
    </row>
    <row r="89" spans="1:35" ht="45" x14ac:dyDescent="0.25">
      <c r="A89" s="1" t="s">
        <v>763</v>
      </c>
      <c r="B89" s="1">
        <v>21086</v>
      </c>
      <c r="D89" s="1" t="s">
        <v>956</v>
      </c>
      <c r="F89" s="1" t="s">
        <v>765</v>
      </c>
      <c r="H89" s="48">
        <v>173000</v>
      </c>
      <c r="K89" s="36">
        <v>45444</v>
      </c>
      <c r="M89" s="36" t="s">
        <v>649</v>
      </c>
      <c r="Q89" s="1" t="s">
        <v>646</v>
      </c>
      <c r="S89" s="1" t="s">
        <v>659</v>
      </c>
      <c r="T89" s="1" t="s">
        <v>385</v>
      </c>
      <c r="V89" s="1" t="s">
        <v>271</v>
      </c>
      <c r="W89" s="1" t="s">
        <v>659</v>
      </c>
      <c r="X89" s="1" t="s">
        <v>766</v>
      </c>
      <c r="AC89" s="1" t="s">
        <v>652</v>
      </c>
      <c r="AG89" s="1">
        <v>180</v>
      </c>
      <c r="AI89" s="1" t="s">
        <v>177</v>
      </c>
    </row>
    <row r="90" spans="1:35" ht="60" x14ac:dyDescent="0.25">
      <c r="A90" s="1" t="s">
        <v>768</v>
      </c>
      <c r="B90" s="1">
        <v>21087</v>
      </c>
      <c r="D90" s="1" t="s">
        <v>957</v>
      </c>
      <c r="F90" s="1" t="s">
        <v>58</v>
      </c>
      <c r="G90" s="1" t="s">
        <v>164</v>
      </c>
      <c r="H90" s="48">
        <v>99641</v>
      </c>
      <c r="K90" s="36">
        <v>45397</v>
      </c>
      <c r="L90" s="36">
        <v>45504</v>
      </c>
      <c r="M90" s="36">
        <v>45324</v>
      </c>
      <c r="N90" s="1" t="s">
        <v>958</v>
      </c>
      <c r="O90" s="1" t="s">
        <v>114</v>
      </c>
      <c r="P90" s="1">
        <v>11110469</v>
      </c>
      <c r="Q90" s="1" t="s">
        <v>665</v>
      </c>
      <c r="S90" s="1" t="s">
        <v>312</v>
      </c>
      <c r="T90" s="1" t="s">
        <v>385</v>
      </c>
      <c r="V90" s="1" t="s">
        <v>797</v>
      </c>
      <c r="W90" s="1" t="s">
        <v>659</v>
      </c>
      <c r="X90" s="1" t="s">
        <v>766</v>
      </c>
      <c r="AC90" s="1" t="s">
        <v>120</v>
      </c>
      <c r="AG90" s="1">
        <v>180</v>
      </c>
      <c r="AI90" s="1" t="s">
        <v>788</v>
      </c>
    </row>
    <row r="91" spans="1:35" ht="60" x14ac:dyDescent="0.25">
      <c r="A91" s="1" t="s">
        <v>768</v>
      </c>
      <c r="B91" s="1">
        <v>21088</v>
      </c>
      <c r="D91" s="1" t="s">
        <v>959</v>
      </c>
      <c r="F91" s="1" t="s">
        <v>58</v>
      </c>
      <c r="G91" s="1" t="s">
        <v>164</v>
      </c>
      <c r="H91" s="48">
        <v>5910</v>
      </c>
      <c r="K91" s="36">
        <v>45413</v>
      </c>
      <c r="L91" s="36">
        <v>45443</v>
      </c>
      <c r="M91" s="36">
        <v>45263</v>
      </c>
      <c r="N91" s="1" t="s">
        <v>960</v>
      </c>
      <c r="O91" s="1" t="s">
        <v>114</v>
      </c>
      <c r="P91" s="1">
        <v>1361508</v>
      </c>
      <c r="Q91" s="1" t="s">
        <v>665</v>
      </c>
      <c r="S91" s="1" t="s">
        <v>961</v>
      </c>
      <c r="T91" s="1" t="s">
        <v>811</v>
      </c>
      <c r="V91" s="1" t="s">
        <v>787</v>
      </c>
      <c r="W91" s="1" t="s">
        <v>823</v>
      </c>
      <c r="X91" s="1" t="s">
        <v>766</v>
      </c>
      <c r="AC91" s="1" t="s">
        <v>120</v>
      </c>
      <c r="AG91" s="1">
        <v>180</v>
      </c>
      <c r="AI91" s="1" t="s">
        <v>54</v>
      </c>
    </row>
    <row r="92" spans="1:35" ht="60" x14ac:dyDescent="0.25">
      <c r="A92" s="1" t="s">
        <v>768</v>
      </c>
      <c r="B92" s="1">
        <v>21089</v>
      </c>
      <c r="D92" s="1" t="s">
        <v>962</v>
      </c>
      <c r="F92" s="1" t="s">
        <v>58</v>
      </c>
      <c r="G92" s="1" t="s">
        <v>307</v>
      </c>
      <c r="H92" s="48">
        <v>5636</v>
      </c>
      <c r="K92" s="36">
        <v>45420</v>
      </c>
      <c r="L92" s="36">
        <v>45442</v>
      </c>
      <c r="M92" s="36">
        <v>45262</v>
      </c>
      <c r="N92" s="1" t="s">
        <v>963</v>
      </c>
      <c r="O92" s="1" t="s">
        <v>620</v>
      </c>
      <c r="P92" s="1">
        <v>2583752</v>
      </c>
      <c r="Q92" s="1" t="s">
        <v>796</v>
      </c>
      <c r="S92" s="1" t="s">
        <v>312</v>
      </c>
      <c r="T92" s="1" t="s">
        <v>385</v>
      </c>
      <c r="V92" s="1" t="s">
        <v>797</v>
      </c>
      <c r="W92" s="1" t="s">
        <v>312</v>
      </c>
      <c r="X92" s="1" t="s">
        <v>766</v>
      </c>
      <c r="AC92" s="1" t="s">
        <v>335</v>
      </c>
      <c r="AG92" s="1">
        <v>180</v>
      </c>
      <c r="AI92" s="1" t="s">
        <v>796</v>
      </c>
    </row>
    <row r="93" spans="1:35" ht="60" x14ac:dyDescent="0.25">
      <c r="A93" s="1" t="s">
        <v>768</v>
      </c>
      <c r="B93" s="1">
        <v>21090</v>
      </c>
      <c r="D93" s="1" t="s">
        <v>964</v>
      </c>
      <c r="F93" s="1" t="s">
        <v>58</v>
      </c>
      <c r="G93" s="1" t="s">
        <v>106</v>
      </c>
      <c r="H93" s="48">
        <v>9100</v>
      </c>
      <c r="K93" s="36">
        <v>45411</v>
      </c>
      <c r="L93" s="36">
        <v>45471</v>
      </c>
      <c r="M93" s="36">
        <v>45291</v>
      </c>
      <c r="N93" s="1" t="s">
        <v>965</v>
      </c>
      <c r="O93" s="1" t="s">
        <v>114</v>
      </c>
      <c r="P93" s="1">
        <v>1853957</v>
      </c>
      <c r="Q93" s="1" t="s">
        <v>646</v>
      </c>
      <c r="S93" s="1" t="s">
        <v>312</v>
      </c>
      <c r="T93" s="1" t="s">
        <v>385</v>
      </c>
      <c r="V93" s="1" t="s">
        <v>797</v>
      </c>
      <c r="W93" s="1" t="s">
        <v>659</v>
      </c>
      <c r="X93" s="1" t="s">
        <v>766</v>
      </c>
      <c r="AC93" s="1" t="s">
        <v>652</v>
      </c>
      <c r="AG93" s="1">
        <v>180</v>
      </c>
      <c r="AI93" s="1" t="s">
        <v>177</v>
      </c>
    </row>
    <row r="94" spans="1:35" ht="60" x14ac:dyDescent="0.25">
      <c r="A94" s="1" t="s">
        <v>768</v>
      </c>
      <c r="B94" s="1">
        <v>21091</v>
      </c>
      <c r="D94" s="1" t="s">
        <v>966</v>
      </c>
      <c r="F94" s="1" t="s">
        <v>58</v>
      </c>
      <c r="G94" s="1" t="s">
        <v>164</v>
      </c>
      <c r="H94" s="48">
        <v>20000</v>
      </c>
      <c r="K94" s="36">
        <v>45352</v>
      </c>
      <c r="L94" s="36">
        <v>45504</v>
      </c>
      <c r="M94" s="36">
        <v>45324</v>
      </c>
      <c r="N94" s="1" t="s">
        <v>967</v>
      </c>
      <c r="O94" s="1" t="s">
        <v>114</v>
      </c>
      <c r="P94" s="1" t="s">
        <v>968</v>
      </c>
      <c r="Q94" s="1" t="s">
        <v>665</v>
      </c>
      <c r="S94" s="1" t="s">
        <v>657</v>
      </c>
      <c r="T94" s="1" t="s">
        <v>385</v>
      </c>
      <c r="V94" s="1" t="s">
        <v>806</v>
      </c>
      <c r="W94" s="1" t="s">
        <v>657</v>
      </c>
      <c r="X94" s="1" t="s">
        <v>766</v>
      </c>
      <c r="AC94" s="1" t="s">
        <v>652</v>
      </c>
      <c r="AG94" s="1">
        <v>180</v>
      </c>
      <c r="AI94" s="1" t="s">
        <v>788</v>
      </c>
    </row>
    <row r="95" spans="1:35" ht="60" x14ac:dyDescent="0.25">
      <c r="A95" s="1" t="s">
        <v>768</v>
      </c>
      <c r="B95" s="1">
        <v>21092</v>
      </c>
      <c r="D95" s="1" t="s">
        <v>969</v>
      </c>
      <c r="F95" s="1" t="s">
        <v>58</v>
      </c>
      <c r="G95" s="1" t="s">
        <v>164</v>
      </c>
      <c r="H95" s="48">
        <v>6000</v>
      </c>
      <c r="K95" s="36">
        <v>45352</v>
      </c>
      <c r="L95" s="36">
        <v>45413</v>
      </c>
      <c r="M95" s="36">
        <v>45233</v>
      </c>
      <c r="N95" s="1" t="s">
        <v>967</v>
      </c>
      <c r="O95" s="1" t="s">
        <v>114</v>
      </c>
      <c r="P95" s="1" t="s">
        <v>968</v>
      </c>
      <c r="Q95" s="1" t="s">
        <v>665</v>
      </c>
      <c r="S95" s="1" t="s">
        <v>657</v>
      </c>
      <c r="T95" s="1" t="s">
        <v>385</v>
      </c>
      <c r="V95" s="1" t="s">
        <v>806</v>
      </c>
      <c r="W95" s="1" t="s">
        <v>657</v>
      </c>
      <c r="X95" s="1" t="s">
        <v>766</v>
      </c>
      <c r="AC95" s="1" t="s">
        <v>652</v>
      </c>
      <c r="AG95" s="1">
        <v>180</v>
      </c>
      <c r="AI95" s="1" t="s">
        <v>788</v>
      </c>
    </row>
    <row r="96" spans="1:35" ht="60" x14ac:dyDescent="0.25">
      <c r="A96" s="1" t="s">
        <v>768</v>
      </c>
      <c r="B96" s="1">
        <v>21093</v>
      </c>
      <c r="D96" s="1" t="s">
        <v>970</v>
      </c>
      <c r="F96" s="1" t="s">
        <v>58</v>
      </c>
      <c r="G96" s="1" t="s">
        <v>164</v>
      </c>
      <c r="H96" s="48">
        <v>8000</v>
      </c>
      <c r="K96" s="36">
        <v>45383</v>
      </c>
      <c r="L96" s="36">
        <v>45747</v>
      </c>
      <c r="M96" s="36">
        <v>45567</v>
      </c>
      <c r="N96" s="1" t="s">
        <v>971</v>
      </c>
      <c r="O96" s="1" t="s">
        <v>114</v>
      </c>
      <c r="P96" s="1">
        <v>6179737</v>
      </c>
      <c r="Q96" s="1" t="s">
        <v>665</v>
      </c>
      <c r="S96" s="1" t="s">
        <v>91</v>
      </c>
      <c r="T96" s="1" t="s">
        <v>662</v>
      </c>
      <c r="V96" s="1" t="s">
        <v>792</v>
      </c>
      <c r="W96" s="1" t="s">
        <v>659</v>
      </c>
      <c r="X96" s="1" t="s">
        <v>766</v>
      </c>
      <c r="AC96" s="1" t="s">
        <v>120</v>
      </c>
      <c r="AG96" s="1">
        <v>180</v>
      </c>
      <c r="AI96" s="1" t="s">
        <v>54</v>
      </c>
    </row>
    <row r="97" spans="1:35" ht="60" x14ac:dyDescent="0.25">
      <c r="A97" s="1" t="s">
        <v>768</v>
      </c>
      <c r="B97" s="1">
        <v>21094</v>
      </c>
      <c r="D97" s="1" t="s">
        <v>972</v>
      </c>
      <c r="F97" s="1" t="s">
        <v>58</v>
      </c>
      <c r="G97" s="1" t="s">
        <v>164</v>
      </c>
      <c r="H97" s="48">
        <v>6379</v>
      </c>
      <c r="K97" s="36">
        <v>45428</v>
      </c>
      <c r="L97" s="36">
        <v>45792</v>
      </c>
      <c r="M97" s="36">
        <v>45612</v>
      </c>
      <c r="N97" s="1" t="s">
        <v>973</v>
      </c>
      <c r="O97" s="1" t="s">
        <v>853</v>
      </c>
      <c r="P97" s="1">
        <v>5340353</v>
      </c>
      <c r="Q97" s="1" t="s">
        <v>670</v>
      </c>
      <c r="S97" s="1" t="s">
        <v>91</v>
      </c>
      <c r="T97" s="1" t="s">
        <v>662</v>
      </c>
      <c r="V97" s="1" t="s">
        <v>792</v>
      </c>
      <c r="W97" s="1" t="s">
        <v>791</v>
      </c>
      <c r="X97" s="1" t="s">
        <v>44</v>
      </c>
      <c r="AC97" s="1" t="s">
        <v>652</v>
      </c>
      <c r="AG97" s="1">
        <v>180</v>
      </c>
      <c r="AI97" s="1" t="s">
        <v>875</v>
      </c>
    </row>
    <row r="98" spans="1:35" ht="60" x14ac:dyDescent="0.25">
      <c r="A98" s="1" t="s">
        <v>768</v>
      </c>
      <c r="B98" s="1">
        <v>21095</v>
      </c>
      <c r="D98" s="1" t="s">
        <v>974</v>
      </c>
      <c r="F98" s="1" t="s">
        <v>58</v>
      </c>
      <c r="G98" s="1" t="s">
        <v>164</v>
      </c>
      <c r="H98" s="48">
        <v>11000</v>
      </c>
      <c r="K98" s="36">
        <v>45429</v>
      </c>
      <c r="L98" s="36">
        <v>45565</v>
      </c>
      <c r="M98" s="36">
        <v>45385</v>
      </c>
      <c r="N98" s="1" t="s">
        <v>975</v>
      </c>
      <c r="O98" s="1" t="s">
        <v>114</v>
      </c>
      <c r="P98" s="1">
        <v>6903140</v>
      </c>
      <c r="Q98" s="1" t="s">
        <v>646</v>
      </c>
      <c r="S98" s="1" t="s">
        <v>976</v>
      </c>
      <c r="T98" s="1" t="s">
        <v>811</v>
      </c>
      <c r="V98" s="1" t="s">
        <v>792</v>
      </c>
      <c r="W98" s="1" t="s">
        <v>823</v>
      </c>
      <c r="X98" s="1" t="s">
        <v>766</v>
      </c>
      <c r="AC98" s="1" t="s">
        <v>652</v>
      </c>
      <c r="AG98" s="1">
        <v>180</v>
      </c>
      <c r="AI98" s="1" t="s">
        <v>777</v>
      </c>
    </row>
    <row r="99" spans="1:35" ht="45" x14ac:dyDescent="0.25">
      <c r="A99" s="1" t="s">
        <v>763</v>
      </c>
      <c r="B99" s="1">
        <v>21096</v>
      </c>
      <c r="D99" s="1" t="s">
        <v>977</v>
      </c>
      <c r="F99" s="1" t="s">
        <v>765</v>
      </c>
      <c r="H99" s="48">
        <v>260000</v>
      </c>
      <c r="K99" s="36">
        <v>45432</v>
      </c>
      <c r="M99" s="36" t="s">
        <v>649</v>
      </c>
      <c r="Q99" s="1" t="s">
        <v>646</v>
      </c>
      <c r="S99" s="1" t="s">
        <v>109</v>
      </c>
      <c r="T99" s="1" t="s">
        <v>780</v>
      </c>
      <c r="V99" s="1" t="s">
        <v>781</v>
      </c>
      <c r="W99" s="1" t="s">
        <v>109</v>
      </c>
      <c r="X99" s="1" t="s">
        <v>44</v>
      </c>
      <c r="AC99" s="1" t="s">
        <v>652</v>
      </c>
      <c r="AG99" s="1">
        <v>180</v>
      </c>
      <c r="AI99" s="1" t="s">
        <v>355</v>
      </c>
    </row>
    <row r="100" spans="1:35" ht="60" x14ac:dyDescent="0.25">
      <c r="A100" s="1" t="s">
        <v>768</v>
      </c>
      <c r="B100" s="1">
        <v>21097</v>
      </c>
      <c r="D100" s="1" t="s">
        <v>978</v>
      </c>
      <c r="F100" s="1" t="s">
        <v>58</v>
      </c>
      <c r="G100" s="1" t="s">
        <v>164</v>
      </c>
      <c r="H100" s="48">
        <v>5007</v>
      </c>
      <c r="K100" s="36">
        <v>45434</v>
      </c>
      <c r="L100" s="36">
        <v>45434</v>
      </c>
      <c r="M100" s="36">
        <v>45254</v>
      </c>
      <c r="N100" s="1" t="s">
        <v>697</v>
      </c>
      <c r="O100" s="1" t="s">
        <v>114</v>
      </c>
      <c r="P100" s="1" t="s">
        <v>697</v>
      </c>
      <c r="Q100" s="1" t="s">
        <v>646</v>
      </c>
      <c r="S100" s="1" t="s">
        <v>145</v>
      </c>
      <c r="T100" s="1" t="s">
        <v>811</v>
      </c>
      <c r="V100" s="1" t="s">
        <v>145</v>
      </c>
      <c r="W100" s="1" t="s">
        <v>145</v>
      </c>
      <c r="X100" s="1" t="s">
        <v>766</v>
      </c>
      <c r="AC100" s="1" t="s">
        <v>652</v>
      </c>
      <c r="AG100" s="1">
        <v>180</v>
      </c>
      <c r="AI100" s="1" t="s">
        <v>777</v>
      </c>
    </row>
    <row r="101" spans="1:35" ht="60" x14ac:dyDescent="0.25">
      <c r="A101" s="1" t="s">
        <v>768</v>
      </c>
      <c r="B101" s="1">
        <v>21098</v>
      </c>
      <c r="D101" s="1" t="s">
        <v>979</v>
      </c>
      <c r="F101" s="1" t="s">
        <v>58</v>
      </c>
      <c r="G101" s="1" t="s">
        <v>164</v>
      </c>
      <c r="H101" s="48">
        <v>25000</v>
      </c>
      <c r="K101" s="36">
        <v>45383</v>
      </c>
      <c r="L101" s="36">
        <v>45747</v>
      </c>
      <c r="M101" s="36">
        <v>45567</v>
      </c>
      <c r="N101" s="1" t="s">
        <v>980</v>
      </c>
      <c r="O101" s="1" t="s">
        <v>620</v>
      </c>
      <c r="P101" s="1" t="s">
        <v>981</v>
      </c>
      <c r="Q101" s="1" t="s">
        <v>646</v>
      </c>
      <c r="S101" s="1" t="s">
        <v>869</v>
      </c>
      <c r="T101" s="1" t="s">
        <v>811</v>
      </c>
      <c r="V101" s="1" t="s">
        <v>792</v>
      </c>
      <c r="W101" s="1" t="s">
        <v>823</v>
      </c>
      <c r="X101" s="1" t="s">
        <v>766</v>
      </c>
      <c r="AC101" s="1" t="s">
        <v>652</v>
      </c>
      <c r="AG101" s="1">
        <v>180</v>
      </c>
      <c r="AI101" s="1" t="s">
        <v>149</v>
      </c>
    </row>
    <row r="102" spans="1:35" ht="30" x14ac:dyDescent="0.25">
      <c r="A102" s="1" t="s">
        <v>763</v>
      </c>
      <c r="B102" s="1">
        <v>21099</v>
      </c>
      <c r="D102" s="1" t="s">
        <v>982</v>
      </c>
      <c r="F102" s="1" t="s">
        <v>765</v>
      </c>
      <c r="H102" s="48">
        <v>4000000</v>
      </c>
      <c r="K102" s="36">
        <v>45509</v>
      </c>
      <c r="M102" s="36" t="s">
        <v>649</v>
      </c>
      <c r="Q102" s="1" t="s">
        <v>665</v>
      </c>
      <c r="S102" s="1" t="s">
        <v>869</v>
      </c>
      <c r="T102" s="1" t="s">
        <v>811</v>
      </c>
      <c r="V102" s="1" t="s">
        <v>983</v>
      </c>
      <c r="W102" s="1" t="s">
        <v>823</v>
      </c>
      <c r="X102" s="1" t="s">
        <v>766</v>
      </c>
      <c r="AC102" s="1" t="s">
        <v>120</v>
      </c>
      <c r="AG102" s="1">
        <v>180</v>
      </c>
      <c r="AI102" s="1" t="s">
        <v>54</v>
      </c>
    </row>
    <row r="103" spans="1:35" ht="30" x14ac:dyDescent="0.25">
      <c r="A103" s="1" t="s">
        <v>763</v>
      </c>
      <c r="B103" s="1">
        <v>21100</v>
      </c>
      <c r="D103" s="1" t="s">
        <v>984</v>
      </c>
      <c r="F103" s="1" t="s">
        <v>765</v>
      </c>
      <c r="H103" s="48">
        <v>350000</v>
      </c>
      <c r="K103" s="36">
        <v>45509</v>
      </c>
      <c r="M103" s="36" t="s">
        <v>649</v>
      </c>
      <c r="Q103" s="1" t="s">
        <v>665</v>
      </c>
      <c r="S103" s="1" t="s">
        <v>869</v>
      </c>
      <c r="T103" s="1" t="s">
        <v>811</v>
      </c>
      <c r="V103" s="1" t="s">
        <v>983</v>
      </c>
      <c r="W103" s="1" t="s">
        <v>823</v>
      </c>
      <c r="X103" s="1" t="s">
        <v>766</v>
      </c>
      <c r="AC103" s="1" t="s">
        <v>120</v>
      </c>
      <c r="AG103" s="1">
        <v>180</v>
      </c>
      <c r="AI103" s="1" t="s">
        <v>54</v>
      </c>
    </row>
    <row r="104" spans="1:35" ht="30" x14ac:dyDescent="0.25">
      <c r="A104" s="1" t="s">
        <v>763</v>
      </c>
      <c r="B104" s="1">
        <v>21101</v>
      </c>
      <c r="D104" s="1" t="s">
        <v>985</v>
      </c>
      <c r="F104" s="1" t="s">
        <v>765</v>
      </c>
      <c r="H104" s="48">
        <v>250000</v>
      </c>
      <c r="K104" s="36">
        <v>45516</v>
      </c>
      <c r="M104" s="36" t="s">
        <v>649</v>
      </c>
      <c r="Q104" s="1" t="s">
        <v>665</v>
      </c>
      <c r="S104" s="1" t="s">
        <v>869</v>
      </c>
      <c r="T104" s="1" t="s">
        <v>811</v>
      </c>
      <c r="V104" s="1" t="s">
        <v>983</v>
      </c>
      <c r="W104" s="1" t="s">
        <v>359</v>
      </c>
      <c r="X104" s="1" t="s">
        <v>766</v>
      </c>
      <c r="AC104" s="1" t="s">
        <v>120</v>
      </c>
      <c r="AG104" s="1">
        <v>180</v>
      </c>
      <c r="AI104" s="1" t="s">
        <v>54</v>
      </c>
    </row>
    <row r="105" spans="1:35" ht="60" x14ac:dyDescent="0.25">
      <c r="A105" s="1" t="s">
        <v>768</v>
      </c>
      <c r="B105" s="1">
        <v>21102</v>
      </c>
      <c r="D105" s="1" t="s">
        <v>808</v>
      </c>
      <c r="F105" s="1" t="s">
        <v>58</v>
      </c>
      <c r="G105" s="1" t="s">
        <v>164</v>
      </c>
      <c r="H105" s="48">
        <v>13991</v>
      </c>
      <c r="K105" s="36">
        <v>45383</v>
      </c>
      <c r="L105" s="36">
        <v>45412</v>
      </c>
      <c r="M105" s="36">
        <v>45232</v>
      </c>
      <c r="N105" s="1" t="s">
        <v>810</v>
      </c>
      <c r="O105" s="1" t="s">
        <v>114</v>
      </c>
      <c r="P105" s="1" t="s">
        <v>810</v>
      </c>
      <c r="Q105" s="1" t="s">
        <v>549</v>
      </c>
      <c r="S105" s="1" t="s">
        <v>215</v>
      </c>
      <c r="T105" s="1" t="s">
        <v>811</v>
      </c>
      <c r="V105" s="1" t="s">
        <v>806</v>
      </c>
      <c r="W105" s="1" t="s">
        <v>812</v>
      </c>
      <c r="X105" s="1" t="s">
        <v>766</v>
      </c>
      <c r="AC105" s="1" t="s">
        <v>652</v>
      </c>
      <c r="AG105" s="1">
        <v>180</v>
      </c>
      <c r="AI105" s="1" t="s">
        <v>213</v>
      </c>
    </row>
    <row r="106" spans="1:35" ht="60" x14ac:dyDescent="0.25">
      <c r="A106" s="1" t="s">
        <v>768</v>
      </c>
      <c r="B106" s="1">
        <v>21103</v>
      </c>
      <c r="D106" s="1" t="s">
        <v>986</v>
      </c>
      <c r="F106" s="1" t="s">
        <v>58</v>
      </c>
      <c r="G106" s="1" t="s">
        <v>164</v>
      </c>
      <c r="H106" s="48">
        <v>25000</v>
      </c>
      <c r="K106" s="36">
        <v>45439</v>
      </c>
      <c r="L106" s="36">
        <v>45625</v>
      </c>
      <c r="M106" s="36">
        <v>45445</v>
      </c>
      <c r="N106" s="1" t="s">
        <v>980</v>
      </c>
      <c r="O106" s="1" t="s">
        <v>114</v>
      </c>
      <c r="P106" s="1" t="s">
        <v>981</v>
      </c>
      <c r="Q106" s="1" t="s">
        <v>646</v>
      </c>
      <c r="S106" s="1" t="s">
        <v>869</v>
      </c>
      <c r="T106" s="1" t="s">
        <v>811</v>
      </c>
      <c r="V106" s="1" t="s">
        <v>983</v>
      </c>
      <c r="W106" s="1" t="s">
        <v>823</v>
      </c>
      <c r="X106" s="1" t="s">
        <v>766</v>
      </c>
      <c r="AC106" s="1" t="s">
        <v>652</v>
      </c>
      <c r="AG106" s="1">
        <v>180</v>
      </c>
      <c r="AI106" s="1" t="s">
        <v>149</v>
      </c>
    </row>
    <row r="107" spans="1:35" ht="60" x14ac:dyDescent="0.25">
      <c r="A107" s="1" t="s">
        <v>768</v>
      </c>
      <c r="B107" s="1">
        <v>21104</v>
      </c>
      <c r="D107" s="1" t="s">
        <v>987</v>
      </c>
      <c r="F107" s="1" t="s">
        <v>58</v>
      </c>
      <c r="G107" s="1" t="s">
        <v>307</v>
      </c>
      <c r="H107" s="48">
        <v>50000</v>
      </c>
      <c r="K107" s="36">
        <v>45313</v>
      </c>
      <c r="L107" s="36">
        <v>45534</v>
      </c>
      <c r="M107" s="36">
        <v>45354</v>
      </c>
      <c r="N107" s="1" t="s">
        <v>988</v>
      </c>
      <c r="O107" s="1" t="s">
        <v>114</v>
      </c>
      <c r="P107" s="1">
        <v>6501649</v>
      </c>
      <c r="Q107" s="1" t="s">
        <v>646</v>
      </c>
      <c r="S107" s="1" t="s">
        <v>869</v>
      </c>
      <c r="T107" s="1" t="s">
        <v>811</v>
      </c>
      <c r="V107" s="1" t="s">
        <v>983</v>
      </c>
      <c r="W107" s="1" t="s">
        <v>823</v>
      </c>
      <c r="X107" s="1" t="s">
        <v>766</v>
      </c>
      <c r="AC107" s="1" t="s">
        <v>652</v>
      </c>
      <c r="AG107" s="1">
        <v>180</v>
      </c>
      <c r="AI107" s="1" t="s">
        <v>177</v>
      </c>
    </row>
    <row r="108" spans="1:35" ht="60" x14ac:dyDescent="0.25">
      <c r="A108" s="1" t="s">
        <v>768</v>
      </c>
      <c r="B108" s="1">
        <v>21105</v>
      </c>
      <c r="D108" s="1" t="s">
        <v>989</v>
      </c>
      <c r="F108" s="1" t="s">
        <v>58</v>
      </c>
      <c r="G108" s="1" t="s">
        <v>307</v>
      </c>
      <c r="H108" s="48">
        <v>70000</v>
      </c>
      <c r="K108" s="36">
        <v>45348</v>
      </c>
      <c r="L108" s="36">
        <v>45471</v>
      </c>
      <c r="M108" s="36">
        <v>45291</v>
      </c>
      <c r="N108" s="1" t="s">
        <v>990</v>
      </c>
      <c r="O108" s="1" t="s">
        <v>114</v>
      </c>
      <c r="P108" s="1">
        <v>9851233</v>
      </c>
      <c r="Q108" s="1" t="s">
        <v>665</v>
      </c>
      <c r="S108" s="1" t="s">
        <v>869</v>
      </c>
      <c r="T108" s="1" t="s">
        <v>811</v>
      </c>
      <c r="V108" s="1" t="s">
        <v>983</v>
      </c>
      <c r="W108" s="1" t="s">
        <v>823</v>
      </c>
      <c r="X108" s="1" t="s">
        <v>766</v>
      </c>
      <c r="AC108" s="1" t="s">
        <v>120</v>
      </c>
      <c r="AG108" s="1">
        <v>180</v>
      </c>
      <c r="AI108" s="1" t="s">
        <v>788</v>
      </c>
    </row>
    <row r="109" spans="1:35" ht="60" x14ac:dyDescent="0.25">
      <c r="A109" s="1" t="s">
        <v>768</v>
      </c>
      <c r="B109" s="1">
        <v>21106</v>
      </c>
      <c r="D109" s="1" t="s">
        <v>991</v>
      </c>
      <c r="F109" s="1" t="s">
        <v>58</v>
      </c>
      <c r="G109" s="1" t="s">
        <v>164</v>
      </c>
      <c r="H109" s="48">
        <v>17715</v>
      </c>
      <c r="K109" s="36">
        <v>45322</v>
      </c>
      <c r="L109" s="36">
        <v>45443</v>
      </c>
      <c r="M109" s="36">
        <v>45263</v>
      </c>
      <c r="N109" s="1" t="s">
        <v>992</v>
      </c>
      <c r="O109" s="1" t="s">
        <v>114</v>
      </c>
      <c r="P109" s="1">
        <v>7557726</v>
      </c>
      <c r="Q109" s="1" t="s">
        <v>665</v>
      </c>
      <c r="S109" s="1" t="s">
        <v>418</v>
      </c>
      <c r="T109" s="1" t="s">
        <v>678</v>
      </c>
      <c r="V109" s="1" t="s">
        <v>806</v>
      </c>
      <c r="W109" s="1" t="s">
        <v>368</v>
      </c>
      <c r="X109" s="1" t="s">
        <v>766</v>
      </c>
      <c r="AC109" s="1" t="s">
        <v>120</v>
      </c>
      <c r="AG109" s="1">
        <v>180</v>
      </c>
      <c r="AI109" s="1" t="s">
        <v>54</v>
      </c>
    </row>
    <row r="110" spans="1:35" ht="60" x14ac:dyDescent="0.25">
      <c r="A110" s="1" t="s">
        <v>768</v>
      </c>
      <c r="B110" s="1">
        <v>21107</v>
      </c>
      <c r="D110" s="1" t="s">
        <v>993</v>
      </c>
      <c r="F110" s="1" t="s">
        <v>58</v>
      </c>
      <c r="G110" s="1" t="s">
        <v>307</v>
      </c>
      <c r="H110" s="48">
        <v>6300</v>
      </c>
      <c r="K110" s="36">
        <v>45414</v>
      </c>
      <c r="L110" s="36">
        <v>45471</v>
      </c>
      <c r="M110" s="36">
        <v>45291</v>
      </c>
      <c r="N110" s="1" t="s">
        <v>627</v>
      </c>
      <c r="O110" s="1" t="s">
        <v>114</v>
      </c>
      <c r="P110" s="1" t="s">
        <v>628</v>
      </c>
      <c r="Q110" s="1" t="s">
        <v>646</v>
      </c>
      <c r="S110" s="1" t="s">
        <v>994</v>
      </c>
      <c r="T110" s="1" t="s">
        <v>385</v>
      </c>
      <c r="V110" s="1" t="s">
        <v>797</v>
      </c>
      <c r="W110" s="1" t="s">
        <v>312</v>
      </c>
      <c r="X110" s="1" t="s">
        <v>766</v>
      </c>
      <c r="AC110" s="1" t="s">
        <v>652</v>
      </c>
      <c r="AG110" s="1">
        <v>180</v>
      </c>
      <c r="AI110" s="1" t="s">
        <v>177</v>
      </c>
    </row>
    <row r="111" spans="1:35" ht="60" x14ac:dyDescent="0.25">
      <c r="A111" s="1" t="s">
        <v>768</v>
      </c>
      <c r="B111" s="1">
        <v>21108</v>
      </c>
      <c r="D111" s="1" t="s">
        <v>995</v>
      </c>
      <c r="F111" s="1" t="s">
        <v>58</v>
      </c>
      <c r="G111" s="1" t="s">
        <v>164</v>
      </c>
      <c r="H111" s="48">
        <v>9000</v>
      </c>
      <c r="K111" s="36">
        <v>45432</v>
      </c>
      <c r="L111" s="36">
        <v>45504</v>
      </c>
      <c r="M111" s="36">
        <v>45324</v>
      </c>
      <c r="N111" s="1" t="s">
        <v>996</v>
      </c>
      <c r="O111" s="1" t="s">
        <v>114</v>
      </c>
      <c r="P111" s="1">
        <v>957677</v>
      </c>
      <c r="Q111" s="1" t="s">
        <v>646</v>
      </c>
      <c r="S111" s="1" t="s">
        <v>834</v>
      </c>
      <c r="T111" s="1" t="s">
        <v>662</v>
      </c>
      <c r="V111" s="1" t="s">
        <v>792</v>
      </c>
      <c r="W111" s="1" t="s">
        <v>823</v>
      </c>
      <c r="X111" s="1" t="s">
        <v>766</v>
      </c>
      <c r="AC111" s="1" t="s">
        <v>652</v>
      </c>
      <c r="AG111" s="1">
        <v>180</v>
      </c>
      <c r="AI111" s="1" t="s">
        <v>777</v>
      </c>
    </row>
    <row r="112" spans="1:35" ht="60" x14ac:dyDescent="0.25">
      <c r="A112" s="1" t="s">
        <v>768</v>
      </c>
      <c r="B112" s="1">
        <v>21109</v>
      </c>
      <c r="D112" s="1" t="s">
        <v>997</v>
      </c>
      <c r="F112" s="1" t="s">
        <v>58</v>
      </c>
      <c r="G112" s="1" t="s">
        <v>164</v>
      </c>
      <c r="H112" s="48">
        <v>5000</v>
      </c>
      <c r="K112" s="36">
        <v>45327</v>
      </c>
      <c r="L112" s="36">
        <v>45747</v>
      </c>
      <c r="M112" s="36">
        <v>45567</v>
      </c>
      <c r="N112" s="1" t="s">
        <v>998</v>
      </c>
      <c r="O112" s="1" t="s">
        <v>114</v>
      </c>
      <c r="P112" s="1">
        <v>12277411</v>
      </c>
      <c r="Q112" s="1" t="s">
        <v>670</v>
      </c>
      <c r="S112" s="1" t="s">
        <v>305</v>
      </c>
      <c r="T112" s="1" t="s">
        <v>800</v>
      </c>
      <c r="V112" s="1" t="s">
        <v>781</v>
      </c>
      <c r="W112" s="1" t="s">
        <v>305</v>
      </c>
      <c r="X112" s="1" t="s">
        <v>766</v>
      </c>
      <c r="AC112" s="1" t="s">
        <v>652</v>
      </c>
      <c r="AG112" s="1">
        <v>180</v>
      </c>
      <c r="AI112" s="1" t="s">
        <v>782</v>
      </c>
    </row>
    <row r="113" spans="1:35" ht="60" x14ac:dyDescent="0.25">
      <c r="A113" s="1" t="s">
        <v>768</v>
      </c>
      <c r="B113" s="1">
        <v>21110</v>
      </c>
      <c r="D113" s="1" t="s">
        <v>999</v>
      </c>
      <c r="F113" s="1" t="s">
        <v>58</v>
      </c>
      <c r="G113" s="1" t="s">
        <v>307</v>
      </c>
      <c r="H113" s="48">
        <v>56250</v>
      </c>
      <c r="K113" s="36">
        <v>45442</v>
      </c>
      <c r="L113" s="36">
        <v>45504</v>
      </c>
      <c r="M113" s="36">
        <v>45324</v>
      </c>
      <c r="N113" s="1" t="s">
        <v>1000</v>
      </c>
      <c r="O113" s="1" t="s">
        <v>114</v>
      </c>
      <c r="P113" s="1">
        <v>5021922</v>
      </c>
      <c r="Q113" s="1" t="s">
        <v>670</v>
      </c>
      <c r="S113" s="1" t="s">
        <v>136</v>
      </c>
      <c r="T113" s="1" t="s">
        <v>617</v>
      </c>
      <c r="V113" s="1" t="s">
        <v>781</v>
      </c>
      <c r="W113" s="1" t="s">
        <v>136</v>
      </c>
      <c r="X113" s="1" t="s">
        <v>766</v>
      </c>
      <c r="AC113" s="1" t="s">
        <v>335</v>
      </c>
      <c r="AG113" s="1">
        <v>180</v>
      </c>
      <c r="AI113" s="1" t="s">
        <v>875</v>
      </c>
    </row>
    <row r="114" spans="1:35" ht="60" x14ac:dyDescent="0.25">
      <c r="A114" s="1" t="s">
        <v>768</v>
      </c>
      <c r="B114" s="1">
        <v>21111</v>
      </c>
      <c r="D114" s="1" t="s">
        <v>1001</v>
      </c>
      <c r="F114" s="1" t="s">
        <v>58</v>
      </c>
      <c r="G114" s="1" t="s">
        <v>845</v>
      </c>
      <c r="H114" s="48">
        <v>82978</v>
      </c>
      <c r="K114" s="36">
        <v>45459</v>
      </c>
      <c r="L114" s="36">
        <v>45657</v>
      </c>
      <c r="M114" s="36">
        <v>45477</v>
      </c>
      <c r="N114" s="1" t="s">
        <v>1002</v>
      </c>
      <c r="O114" s="1" t="s">
        <v>620</v>
      </c>
      <c r="P114" s="1">
        <v>1323284</v>
      </c>
      <c r="Q114" s="1" t="s">
        <v>665</v>
      </c>
      <c r="S114" s="1" t="s">
        <v>505</v>
      </c>
      <c r="T114" s="1" t="s">
        <v>385</v>
      </c>
      <c r="V114" s="1" t="s">
        <v>787</v>
      </c>
      <c r="W114" s="1" t="s">
        <v>205</v>
      </c>
      <c r="X114" s="1" t="s">
        <v>766</v>
      </c>
      <c r="AC114" s="1" t="s">
        <v>120</v>
      </c>
      <c r="AG114" s="1">
        <v>180</v>
      </c>
      <c r="AI114" s="1" t="s">
        <v>788</v>
      </c>
    </row>
    <row r="115" spans="1:35" ht="60" x14ac:dyDescent="0.25">
      <c r="A115" s="1" t="s">
        <v>768</v>
      </c>
      <c r="B115" s="1">
        <v>21112</v>
      </c>
      <c r="D115" s="1" t="s">
        <v>1003</v>
      </c>
      <c r="F115" s="1" t="s">
        <v>58</v>
      </c>
      <c r="G115" s="1" t="s">
        <v>106</v>
      </c>
      <c r="H115" s="48">
        <v>60000</v>
      </c>
      <c r="K115" s="36">
        <v>45474</v>
      </c>
      <c r="L115" s="36">
        <v>48029</v>
      </c>
      <c r="M115" s="36">
        <v>47849</v>
      </c>
      <c r="N115" s="1" t="s">
        <v>1004</v>
      </c>
      <c r="O115" s="1" t="s">
        <v>620</v>
      </c>
      <c r="P115" s="1" t="s">
        <v>1005</v>
      </c>
      <c r="Q115" s="1" t="s">
        <v>670</v>
      </c>
      <c r="S115" s="1" t="s">
        <v>298</v>
      </c>
      <c r="T115" s="1" t="s">
        <v>617</v>
      </c>
      <c r="V115" s="1" t="s">
        <v>781</v>
      </c>
      <c r="W115" s="1" t="s">
        <v>298</v>
      </c>
      <c r="X115" s="1" t="s">
        <v>44</v>
      </c>
      <c r="AC115" s="1" t="s">
        <v>652</v>
      </c>
      <c r="AG115" s="1">
        <v>180</v>
      </c>
      <c r="AI115" s="1" t="s">
        <v>875</v>
      </c>
    </row>
    <row r="116" spans="1:35" ht="45" x14ac:dyDescent="0.25">
      <c r="A116" s="1" t="s">
        <v>763</v>
      </c>
      <c r="B116" s="1">
        <v>21113</v>
      </c>
      <c r="D116" s="1" t="s">
        <v>1006</v>
      </c>
      <c r="F116" s="1" t="s">
        <v>765</v>
      </c>
      <c r="H116" s="48">
        <v>200000</v>
      </c>
      <c r="K116" s="36">
        <v>45566</v>
      </c>
      <c r="M116" s="36" t="s">
        <v>649</v>
      </c>
      <c r="Q116" s="1" t="s">
        <v>646</v>
      </c>
      <c r="S116" s="1" t="s">
        <v>823</v>
      </c>
      <c r="T116" s="1" t="s">
        <v>662</v>
      </c>
      <c r="V116" s="1" t="s">
        <v>983</v>
      </c>
      <c r="W116" s="1" t="s">
        <v>823</v>
      </c>
      <c r="X116" s="1" t="s">
        <v>766</v>
      </c>
      <c r="AC116" s="1" t="s">
        <v>652</v>
      </c>
      <c r="AG116" s="1">
        <v>180</v>
      </c>
      <c r="AI116" s="1" t="s">
        <v>177</v>
      </c>
    </row>
    <row r="117" spans="1:35" ht="60" x14ac:dyDescent="0.25">
      <c r="A117" s="1" t="s">
        <v>768</v>
      </c>
      <c r="B117" s="1">
        <v>21114</v>
      </c>
      <c r="D117" s="1" t="s">
        <v>1007</v>
      </c>
      <c r="F117" s="1" t="s">
        <v>58</v>
      </c>
      <c r="G117" s="1" t="s">
        <v>164</v>
      </c>
      <c r="H117" s="48">
        <v>21360</v>
      </c>
      <c r="K117" s="36">
        <v>45355</v>
      </c>
      <c r="L117" s="36">
        <v>45362</v>
      </c>
      <c r="M117" s="36">
        <v>45182</v>
      </c>
      <c r="N117" s="1" t="s">
        <v>810</v>
      </c>
      <c r="O117" s="1" t="s">
        <v>114</v>
      </c>
      <c r="P117" s="1" t="s">
        <v>810</v>
      </c>
      <c r="Q117" s="1" t="s">
        <v>549</v>
      </c>
      <c r="S117" s="1" t="s">
        <v>215</v>
      </c>
      <c r="T117" s="1" t="s">
        <v>811</v>
      </c>
      <c r="V117" s="1" t="s">
        <v>806</v>
      </c>
      <c r="W117" s="1" t="s">
        <v>812</v>
      </c>
      <c r="X117" s="1" t="s">
        <v>766</v>
      </c>
      <c r="AC117" s="1" t="s">
        <v>652</v>
      </c>
      <c r="AG117" s="1">
        <v>180</v>
      </c>
      <c r="AI117" s="1" t="s">
        <v>213</v>
      </c>
    </row>
    <row r="118" spans="1:35" ht="60" x14ac:dyDescent="0.25">
      <c r="A118" s="1" t="s">
        <v>768</v>
      </c>
      <c r="B118" s="1">
        <v>21115</v>
      </c>
      <c r="D118" s="1" t="s">
        <v>1008</v>
      </c>
      <c r="F118" s="1" t="s">
        <v>58</v>
      </c>
      <c r="G118" s="1" t="s">
        <v>164</v>
      </c>
      <c r="H118" s="48">
        <v>23270</v>
      </c>
      <c r="K118" s="36">
        <v>45390</v>
      </c>
      <c r="L118" s="36">
        <v>45393</v>
      </c>
      <c r="M118" s="36">
        <v>45213</v>
      </c>
      <c r="N118" s="1" t="s">
        <v>810</v>
      </c>
      <c r="O118" s="1" t="s">
        <v>114</v>
      </c>
      <c r="P118" s="1" t="s">
        <v>810</v>
      </c>
      <c r="Q118" s="1" t="s">
        <v>549</v>
      </c>
      <c r="S118" s="1" t="s">
        <v>215</v>
      </c>
      <c r="T118" s="1" t="s">
        <v>811</v>
      </c>
      <c r="V118" s="1" t="s">
        <v>806</v>
      </c>
      <c r="W118" s="1" t="s">
        <v>812</v>
      </c>
      <c r="X118" s="1" t="s">
        <v>766</v>
      </c>
      <c r="AC118" s="1" t="s">
        <v>652</v>
      </c>
      <c r="AG118" s="1">
        <v>180</v>
      </c>
      <c r="AI118" s="1" t="s">
        <v>213</v>
      </c>
    </row>
    <row r="119" spans="1:35" ht="60" x14ac:dyDescent="0.25">
      <c r="A119" s="1" t="s">
        <v>768</v>
      </c>
      <c r="B119" s="1">
        <v>21116</v>
      </c>
      <c r="D119" s="1" t="s">
        <v>1009</v>
      </c>
      <c r="F119" s="1" t="s">
        <v>58</v>
      </c>
      <c r="G119" s="1" t="s">
        <v>164</v>
      </c>
      <c r="H119" s="48">
        <v>22130</v>
      </c>
      <c r="K119" s="36">
        <v>45404</v>
      </c>
      <c r="L119" s="36">
        <v>45411</v>
      </c>
      <c r="M119" s="36">
        <v>45231</v>
      </c>
      <c r="N119" s="1" t="s">
        <v>810</v>
      </c>
      <c r="O119" s="1" t="s">
        <v>114</v>
      </c>
      <c r="P119" s="1" t="s">
        <v>810</v>
      </c>
      <c r="Q119" s="1" t="s">
        <v>549</v>
      </c>
      <c r="S119" s="1" t="s">
        <v>215</v>
      </c>
      <c r="T119" s="1" t="s">
        <v>811</v>
      </c>
      <c r="V119" s="1" t="s">
        <v>806</v>
      </c>
      <c r="W119" s="1" t="s">
        <v>812</v>
      </c>
      <c r="X119" s="1" t="s">
        <v>766</v>
      </c>
      <c r="AC119" s="1" t="s">
        <v>652</v>
      </c>
      <c r="AG119" s="1">
        <v>180</v>
      </c>
      <c r="AI119" s="1" t="s">
        <v>213</v>
      </c>
    </row>
    <row r="120" spans="1:35" ht="60" x14ac:dyDescent="0.25">
      <c r="A120" s="1" t="s">
        <v>768</v>
      </c>
      <c r="B120" s="1">
        <v>21117</v>
      </c>
      <c r="D120" s="1" t="s">
        <v>1009</v>
      </c>
      <c r="F120" s="1" t="s">
        <v>58</v>
      </c>
      <c r="G120" s="1" t="s">
        <v>164</v>
      </c>
      <c r="H120" s="48">
        <v>10890</v>
      </c>
      <c r="K120" s="36">
        <v>45418</v>
      </c>
      <c r="L120" s="36">
        <v>45425</v>
      </c>
      <c r="M120" s="36">
        <v>45245</v>
      </c>
      <c r="N120" s="1" t="s">
        <v>810</v>
      </c>
      <c r="O120" s="1" t="s">
        <v>114</v>
      </c>
      <c r="P120" s="1" t="s">
        <v>810</v>
      </c>
      <c r="Q120" s="1" t="s">
        <v>549</v>
      </c>
      <c r="S120" s="1" t="s">
        <v>215</v>
      </c>
      <c r="T120" s="1" t="s">
        <v>811</v>
      </c>
      <c r="V120" s="1" t="s">
        <v>806</v>
      </c>
      <c r="W120" s="1" t="s">
        <v>812</v>
      </c>
      <c r="X120" s="1" t="s">
        <v>766</v>
      </c>
      <c r="AC120" s="1" t="s">
        <v>652</v>
      </c>
      <c r="AG120" s="1">
        <v>180</v>
      </c>
      <c r="AI120" s="1" t="s">
        <v>213</v>
      </c>
    </row>
    <row r="121" spans="1:35" ht="60" x14ac:dyDescent="0.25">
      <c r="A121" s="1" t="s">
        <v>768</v>
      </c>
      <c r="B121" s="1">
        <v>21118</v>
      </c>
      <c r="D121" s="1" t="s">
        <v>1010</v>
      </c>
      <c r="F121" s="1" t="s">
        <v>58</v>
      </c>
      <c r="G121" s="1" t="s">
        <v>106</v>
      </c>
      <c r="H121" s="48">
        <v>10000</v>
      </c>
      <c r="K121" s="36">
        <v>45447</v>
      </c>
      <c r="L121" s="36">
        <v>45747</v>
      </c>
      <c r="M121" s="36">
        <v>45567</v>
      </c>
      <c r="N121" s="1" t="s">
        <v>1011</v>
      </c>
      <c r="O121" s="1" t="s">
        <v>114</v>
      </c>
      <c r="P121" s="1">
        <v>7409746</v>
      </c>
      <c r="Q121" s="1" t="s">
        <v>665</v>
      </c>
      <c r="S121" s="1" t="s">
        <v>91</v>
      </c>
      <c r="T121" s="1" t="s">
        <v>662</v>
      </c>
      <c r="V121" s="1" t="s">
        <v>792</v>
      </c>
      <c r="W121" s="1" t="s">
        <v>205</v>
      </c>
      <c r="X121" s="1" t="s">
        <v>766</v>
      </c>
      <c r="AC121" s="1" t="s">
        <v>120</v>
      </c>
      <c r="AG121" s="1">
        <v>180</v>
      </c>
      <c r="AI121" s="1" t="s">
        <v>54</v>
      </c>
    </row>
    <row r="122" spans="1:35" ht="60" x14ac:dyDescent="0.25">
      <c r="A122" s="1" t="s">
        <v>768</v>
      </c>
      <c r="B122" s="1">
        <v>21119</v>
      </c>
      <c r="D122" s="1" t="s">
        <v>1012</v>
      </c>
      <c r="F122" s="1" t="s">
        <v>58</v>
      </c>
      <c r="G122" s="1" t="s">
        <v>164</v>
      </c>
      <c r="H122" s="48">
        <v>13991</v>
      </c>
      <c r="K122" s="36">
        <v>45383</v>
      </c>
      <c r="L122" s="36">
        <v>45412</v>
      </c>
      <c r="M122" s="36">
        <v>45232</v>
      </c>
      <c r="N122" s="1" t="s">
        <v>810</v>
      </c>
      <c r="O122" s="1" t="s">
        <v>114</v>
      </c>
      <c r="P122" s="1" t="s">
        <v>810</v>
      </c>
      <c r="Q122" s="1" t="s">
        <v>549</v>
      </c>
      <c r="S122" s="1" t="s">
        <v>215</v>
      </c>
      <c r="T122" s="1" t="s">
        <v>811</v>
      </c>
      <c r="V122" s="1" t="s">
        <v>806</v>
      </c>
      <c r="W122" s="1" t="s">
        <v>812</v>
      </c>
      <c r="X122" s="1" t="s">
        <v>766</v>
      </c>
      <c r="AC122" s="1" t="s">
        <v>652</v>
      </c>
      <c r="AG122" s="1">
        <v>180</v>
      </c>
      <c r="AI122" s="1" t="s">
        <v>213</v>
      </c>
    </row>
    <row r="123" spans="1:35" ht="60" x14ac:dyDescent="0.25">
      <c r="A123" s="1" t="s">
        <v>768</v>
      </c>
      <c r="B123" s="1">
        <v>21120</v>
      </c>
      <c r="D123" s="1" t="s">
        <v>1008</v>
      </c>
      <c r="F123" s="1" t="s">
        <v>58</v>
      </c>
      <c r="G123" s="1" t="s">
        <v>164</v>
      </c>
      <c r="H123" s="48">
        <v>12400</v>
      </c>
      <c r="K123" s="36">
        <v>45352</v>
      </c>
      <c r="L123" s="36">
        <v>45382</v>
      </c>
      <c r="M123" s="36">
        <v>45202</v>
      </c>
      <c r="N123" s="1" t="s">
        <v>810</v>
      </c>
      <c r="O123" s="1" t="s">
        <v>114</v>
      </c>
      <c r="P123" s="1" t="s">
        <v>810</v>
      </c>
      <c r="Q123" s="1" t="s">
        <v>549</v>
      </c>
      <c r="S123" s="1" t="s">
        <v>215</v>
      </c>
      <c r="T123" s="1" t="s">
        <v>811</v>
      </c>
      <c r="V123" s="1" t="s">
        <v>806</v>
      </c>
      <c r="W123" s="1" t="s">
        <v>812</v>
      </c>
      <c r="X123" s="1" t="s">
        <v>766</v>
      </c>
      <c r="AC123" s="1" t="s">
        <v>652</v>
      </c>
      <c r="AG123" s="1">
        <v>180</v>
      </c>
      <c r="AI123" s="1" t="s">
        <v>213</v>
      </c>
    </row>
    <row r="124" spans="1:35" ht="60" x14ac:dyDescent="0.25">
      <c r="A124" s="1" t="s">
        <v>768</v>
      </c>
      <c r="B124" s="1">
        <v>21121</v>
      </c>
      <c r="D124" s="1" t="s">
        <v>1009</v>
      </c>
      <c r="F124" s="1" t="s">
        <v>58</v>
      </c>
      <c r="G124" s="1" t="s">
        <v>164</v>
      </c>
      <c r="H124" s="48">
        <v>6303</v>
      </c>
      <c r="K124" s="36">
        <v>45383</v>
      </c>
      <c r="L124" s="36">
        <v>45412</v>
      </c>
      <c r="M124" s="36">
        <v>45232</v>
      </c>
      <c r="N124" s="1" t="s">
        <v>810</v>
      </c>
      <c r="O124" s="1" t="s">
        <v>114</v>
      </c>
      <c r="P124" s="1" t="s">
        <v>810</v>
      </c>
      <c r="Q124" s="1" t="s">
        <v>549</v>
      </c>
      <c r="S124" s="1" t="s">
        <v>215</v>
      </c>
      <c r="T124" s="1" t="s">
        <v>811</v>
      </c>
      <c r="V124" s="1" t="s">
        <v>806</v>
      </c>
      <c r="W124" s="1" t="s">
        <v>812</v>
      </c>
      <c r="X124" s="1" t="s">
        <v>766</v>
      </c>
      <c r="AC124" s="1" t="s">
        <v>652</v>
      </c>
      <c r="AG124" s="1">
        <v>180</v>
      </c>
      <c r="AI124" s="1" t="s">
        <v>213</v>
      </c>
    </row>
    <row r="125" spans="1:35" ht="60" x14ac:dyDescent="0.25">
      <c r="A125" s="1" t="s">
        <v>768</v>
      </c>
      <c r="B125" s="1">
        <v>21122</v>
      </c>
      <c r="D125" s="1" t="s">
        <v>1013</v>
      </c>
      <c r="F125" s="1" t="s">
        <v>58</v>
      </c>
      <c r="G125" s="1" t="s">
        <v>164</v>
      </c>
      <c r="H125" s="48">
        <v>8214</v>
      </c>
      <c r="K125" s="36">
        <v>45383</v>
      </c>
      <c r="L125" s="36">
        <v>45412</v>
      </c>
      <c r="M125" s="36">
        <v>45232</v>
      </c>
      <c r="N125" s="1" t="s">
        <v>810</v>
      </c>
      <c r="O125" s="1" t="s">
        <v>114</v>
      </c>
      <c r="P125" s="1" t="s">
        <v>810</v>
      </c>
      <c r="Q125" s="1" t="s">
        <v>549</v>
      </c>
      <c r="S125" s="1" t="s">
        <v>215</v>
      </c>
      <c r="T125" s="1" t="s">
        <v>811</v>
      </c>
      <c r="V125" s="1" t="s">
        <v>806</v>
      </c>
      <c r="W125" s="1" t="s">
        <v>812</v>
      </c>
      <c r="X125" s="1" t="s">
        <v>766</v>
      </c>
      <c r="AC125" s="1" t="s">
        <v>652</v>
      </c>
      <c r="AG125" s="1">
        <v>180</v>
      </c>
      <c r="AI125" s="1" t="s">
        <v>213</v>
      </c>
    </row>
    <row r="126" spans="1:35" ht="60" x14ac:dyDescent="0.25">
      <c r="A126" s="1" t="s">
        <v>768</v>
      </c>
      <c r="B126" s="1">
        <v>21123</v>
      </c>
      <c r="D126" s="1" t="s">
        <v>1008</v>
      </c>
      <c r="F126" s="1" t="s">
        <v>58</v>
      </c>
      <c r="G126" s="1" t="s">
        <v>164</v>
      </c>
      <c r="H126" s="48">
        <v>7564</v>
      </c>
      <c r="K126" s="36">
        <v>45383</v>
      </c>
      <c r="L126" s="36">
        <v>45412</v>
      </c>
      <c r="M126" s="36">
        <v>45232</v>
      </c>
      <c r="N126" s="1" t="s">
        <v>810</v>
      </c>
      <c r="O126" s="1" t="s">
        <v>114</v>
      </c>
      <c r="P126" s="1" t="s">
        <v>810</v>
      </c>
      <c r="Q126" s="1" t="s">
        <v>549</v>
      </c>
      <c r="S126" s="1" t="s">
        <v>215</v>
      </c>
      <c r="T126" s="1" t="s">
        <v>811</v>
      </c>
      <c r="V126" s="1" t="s">
        <v>806</v>
      </c>
      <c r="W126" s="1" t="s">
        <v>812</v>
      </c>
      <c r="X126" s="1" t="s">
        <v>766</v>
      </c>
      <c r="AC126" s="1" t="s">
        <v>652</v>
      </c>
      <c r="AG126" s="1">
        <v>180</v>
      </c>
      <c r="AI126" s="1" t="s">
        <v>213</v>
      </c>
    </row>
    <row r="127" spans="1:35" ht="60" x14ac:dyDescent="0.25">
      <c r="A127" s="1" t="s">
        <v>768</v>
      </c>
      <c r="B127" s="1">
        <v>21124</v>
      </c>
      <c r="D127" s="1" t="s">
        <v>1008</v>
      </c>
      <c r="F127" s="1" t="s">
        <v>58</v>
      </c>
      <c r="G127" s="1" t="s">
        <v>164</v>
      </c>
      <c r="H127" s="48">
        <v>5510</v>
      </c>
      <c r="K127" s="36">
        <v>45352</v>
      </c>
      <c r="L127" s="36">
        <v>45382</v>
      </c>
      <c r="M127" s="36">
        <v>45202</v>
      </c>
      <c r="N127" s="1" t="s">
        <v>810</v>
      </c>
      <c r="O127" s="1" t="s">
        <v>114</v>
      </c>
      <c r="P127" s="1" t="s">
        <v>810</v>
      </c>
      <c r="Q127" s="1" t="s">
        <v>549</v>
      </c>
      <c r="S127" s="1" t="s">
        <v>215</v>
      </c>
      <c r="T127" s="1" t="s">
        <v>811</v>
      </c>
      <c r="V127" s="1" t="s">
        <v>806</v>
      </c>
      <c r="W127" s="1" t="s">
        <v>812</v>
      </c>
      <c r="X127" s="1" t="s">
        <v>766</v>
      </c>
      <c r="AC127" s="1" t="s">
        <v>652</v>
      </c>
      <c r="AG127" s="1">
        <v>180</v>
      </c>
      <c r="AI127" s="1" t="s">
        <v>213</v>
      </c>
    </row>
    <row r="128" spans="1:35" ht="60" x14ac:dyDescent="0.25">
      <c r="A128" s="1" t="s">
        <v>768</v>
      </c>
      <c r="B128" s="1">
        <v>21125</v>
      </c>
      <c r="D128" s="1" t="s">
        <v>1013</v>
      </c>
      <c r="F128" s="1" t="s">
        <v>58</v>
      </c>
      <c r="G128" s="1" t="s">
        <v>164</v>
      </c>
      <c r="H128" s="48">
        <v>36665</v>
      </c>
      <c r="K128" s="36">
        <v>45413</v>
      </c>
      <c r="L128" s="36">
        <v>45443</v>
      </c>
      <c r="M128" s="36">
        <v>45263</v>
      </c>
      <c r="N128" s="1" t="s">
        <v>810</v>
      </c>
      <c r="O128" s="1" t="s">
        <v>114</v>
      </c>
      <c r="P128" s="1" t="s">
        <v>810</v>
      </c>
      <c r="Q128" s="1" t="s">
        <v>549</v>
      </c>
      <c r="S128" s="1" t="s">
        <v>215</v>
      </c>
      <c r="T128" s="1" t="s">
        <v>811</v>
      </c>
      <c r="V128" s="1" t="s">
        <v>806</v>
      </c>
      <c r="W128" s="1" t="s">
        <v>812</v>
      </c>
      <c r="X128" s="1" t="s">
        <v>44</v>
      </c>
      <c r="AC128" s="1" t="s">
        <v>652</v>
      </c>
      <c r="AG128" s="1">
        <v>180</v>
      </c>
      <c r="AI128" s="1" t="s">
        <v>213</v>
      </c>
    </row>
    <row r="129" spans="1:35" ht="60" x14ac:dyDescent="0.25">
      <c r="A129" s="1" t="s">
        <v>768</v>
      </c>
      <c r="B129" s="1">
        <v>21126</v>
      </c>
      <c r="D129" s="1" t="s">
        <v>1014</v>
      </c>
      <c r="F129" s="1" t="s">
        <v>58</v>
      </c>
      <c r="G129" s="1" t="s">
        <v>164</v>
      </c>
      <c r="H129" s="48">
        <v>7516</v>
      </c>
      <c r="K129" s="36">
        <v>45460</v>
      </c>
      <c r="L129" s="36">
        <v>45463</v>
      </c>
      <c r="M129" s="36">
        <v>45283</v>
      </c>
      <c r="N129" s="1" t="s">
        <v>1015</v>
      </c>
      <c r="O129" s="1" t="s">
        <v>114</v>
      </c>
      <c r="P129" s="1">
        <v>2113729</v>
      </c>
      <c r="Q129" s="1" t="s">
        <v>665</v>
      </c>
      <c r="S129" s="1" t="s">
        <v>390</v>
      </c>
      <c r="T129" s="1" t="s">
        <v>385</v>
      </c>
      <c r="V129" s="1" t="s">
        <v>787</v>
      </c>
      <c r="W129" s="1" t="s">
        <v>659</v>
      </c>
      <c r="X129" s="1" t="s">
        <v>44</v>
      </c>
      <c r="AC129" s="1" t="s">
        <v>652</v>
      </c>
      <c r="AG129" s="1">
        <v>180</v>
      </c>
      <c r="AI129" s="1" t="s">
        <v>788</v>
      </c>
    </row>
    <row r="130" spans="1:35" ht="60" x14ac:dyDescent="0.25">
      <c r="A130" s="1" t="s">
        <v>768</v>
      </c>
      <c r="B130" s="1">
        <v>21127</v>
      </c>
      <c r="D130" s="1" t="s">
        <v>1008</v>
      </c>
      <c r="F130" s="1" t="s">
        <v>58</v>
      </c>
      <c r="G130" s="1" t="s">
        <v>164</v>
      </c>
      <c r="H130" s="48">
        <v>19063</v>
      </c>
      <c r="K130" s="36">
        <v>45413</v>
      </c>
      <c r="L130" s="36">
        <v>45443</v>
      </c>
      <c r="M130" s="36">
        <v>45263</v>
      </c>
      <c r="N130" s="1" t="s">
        <v>810</v>
      </c>
      <c r="O130" s="1" t="s">
        <v>114</v>
      </c>
      <c r="P130" s="1" t="s">
        <v>810</v>
      </c>
      <c r="Q130" s="1" t="s">
        <v>549</v>
      </c>
      <c r="S130" s="1" t="s">
        <v>215</v>
      </c>
      <c r="T130" s="1" t="s">
        <v>811</v>
      </c>
      <c r="V130" s="1" t="s">
        <v>806</v>
      </c>
      <c r="W130" s="1" t="s">
        <v>812</v>
      </c>
      <c r="X130" s="1" t="s">
        <v>766</v>
      </c>
      <c r="AC130" s="1" t="s">
        <v>652</v>
      </c>
      <c r="AG130" s="1">
        <v>180</v>
      </c>
      <c r="AI130" s="1" t="s">
        <v>213</v>
      </c>
    </row>
    <row r="131" spans="1:35" ht="60" x14ac:dyDescent="0.25">
      <c r="A131" s="1" t="s">
        <v>768</v>
      </c>
      <c r="B131" s="1">
        <v>21128</v>
      </c>
      <c r="D131" s="1" t="s">
        <v>1016</v>
      </c>
      <c r="F131" s="1" t="s">
        <v>58</v>
      </c>
      <c r="G131" s="1" t="s">
        <v>164</v>
      </c>
      <c r="H131" s="48">
        <v>33256</v>
      </c>
      <c r="K131" s="36">
        <v>45474</v>
      </c>
      <c r="L131" s="36">
        <v>45504</v>
      </c>
      <c r="M131" s="36">
        <v>45324</v>
      </c>
      <c r="N131" s="1" t="s">
        <v>1017</v>
      </c>
      <c r="O131" s="1" t="s">
        <v>620</v>
      </c>
      <c r="P131" s="1">
        <v>12656036</v>
      </c>
      <c r="Q131" s="1" t="s">
        <v>665</v>
      </c>
      <c r="S131" s="1" t="s">
        <v>390</v>
      </c>
      <c r="T131" s="1" t="s">
        <v>385</v>
      </c>
      <c r="V131" s="1" t="s">
        <v>787</v>
      </c>
      <c r="W131" s="1" t="s">
        <v>659</v>
      </c>
      <c r="X131" s="1" t="s">
        <v>766</v>
      </c>
      <c r="AC131" s="1" t="s">
        <v>120</v>
      </c>
      <c r="AG131" s="1">
        <v>180</v>
      </c>
      <c r="AI131" s="1" t="s">
        <v>788</v>
      </c>
    </row>
    <row r="132" spans="1:35" ht="75" x14ac:dyDescent="0.25">
      <c r="A132" s="1" t="s">
        <v>768</v>
      </c>
      <c r="B132" s="1">
        <v>21129</v>
      </c>
      <c r="D132" s="1" t="s">
        <v>1018</v>
      </c>
      <c r="F132" s="1" t="s">
        <v>58</v>
      </c>
      <c r="G132" s="1" t="s">
        <v>164</v>
      </c>
      <c r="H132" s="48">
        <v>50000</v>
      </c>
      <c r="K132" s="36">
        <v>45463</v>
      </c>
      <c r="L132" s="36">
        <v>45646</v>
      </c>
      <c r="M132" s="36">
        <v>45466</v>
      </c>
      <c r="N132" s="1" t="s">
        <v>1019</v>
      </c>
      <c r="O132" s="1" t="s">
        <v>114</v>
      </c>
      <c r="P132" s="1">
        <v>8067630</v>
      </c>
      <c r="Q132" s="1" t="s">
        <v>646</v>
      </c>
      <c r="S132" s="1" t="s">
        <v>1020</v>
      </c>
      <c r="T132" s="1" t="s">
        <v>780</v>
      </c>
      <c r="V132" s="1" t="s">
        <v>781</v>
      </c>
      <c r="W132" s="1" t="s">
        <v>899</v>
      </c>
      <c r="X132" s="1" t="s">
        <v>766</v>
      </c>
      <c r="AC132" s="1" t="s">
        <v>652</v>
      </c>
      <c r="AG132" s="1">
        <v>180</v>
      </c>
      <c r="AI132" s="1" t="s">
        <v>149</v>
      </c>
    </row>
    <row r="133" spans="1:35" ht="45" x14ac:dyDescent="0.25">
      <c r="A133" s="1" t="s">
        <v>763</v>
      </c>
      <c r="B133" s="1">
        <v>21130</v>
      </c>
      <c r="D133" s="1" t="s">
        <v>1021</v>
      </c>
      <c r="F133" s="1" t="s">
        <v>765</v>
      </c>
      <c r="H133" s="48">
        <v>800000</v>
      </c>
      <c r="K133" s="36">
        <v>45581</v>
      </c>
      <c r="M133" s="36" t="s">
        <v>649</v>
      </c>
      <c r="Q133" s="1" t="s">
        <v>646</v>
      </c>
      <c r="S133" s="1" t="s">
        <v>659</v>
      </c>
      <c r="T133" s="1" t="s">
        <v>385</v>
      </c>
      <c r="V133" s="1" t="s">
        <v>933</v>
      </c>
      <c r="W133" s="1" t="s">
        <v>659</v>
      </c>
      <c r="X133" s="1" t="s">
        <v>766</v>
      </c>
      <c r="AC133" s="1" t="s">
        <v>652</v>
      </c>
      <c r="AG133" s="1">
        <v>180</v>
      </c>
      <c r="AI133" s="1" t="s">
        <v>177</v>
      </c>
    </row>
    <row r="134" spans="1:35" ht="60" x14ac:dyDescent="0.25">
      <c r="A134" s="1" t="s">
        <v>768</v>
      </c>
      <c r="B134" s="1">
        <v>21131</v>
      </c>
      <c r="D134" s="1" t="s">
        <v>1022</v>
      </c>
      <c r="F134" s="1" t="s">
        <v>58</v>
      </c>
      <c r="G134" s="1" t="s">
        <v>164</v>
      </c>
      <c r="H134" s="48">
        <v>50000</v>
      </c>
      <c r="K134" s="36">
        <v>45230</v>
      </c>
      <c r="L134" s="36">
        <v>45562</v>
      </c>
      <c r="M134" s="36">
        <v>45382</v>
      </c>
      <c r="N134" s="1" t="s">
        <v>1023</v>
      </c>
      <c r="O134" s="1" t="s">
        <v>114</v>
      </c>
      <c r="P134" s="1">
        <v>11767691</v>
      </c>
      <c r="Q134" s="1" t="s">
        <v>665</v>
      </c>
      <c r="S134" s="1" t="s">
        <v>869</v>
      </c>
      <c r="T134" s="1" t="s">
        <v>811</v>
      </c>
      <c r="V134" s="1" t="s">
        <v>983</v>
      </c>
      <c r="W134" s="1" t="s">
        <v>823</v>
      </c>
      <c r="X134" s="1" t="s">
        <v>766</v>
      </c>
      <c r="AC134" s="1" t="s">
        <v>652</v>
      </c>
      <c r="AG134" s="1">
        <v>180</v>
      </c>
      <c r="AI134" s="1" t="s">
        <v>788</v>
      </c>
    </row>
    <row r="135" spans="1:35" ht="60" x14ac:dyDescent="0.25">
      <c r="A135" s="1" t="s">
        <v>768</v>
      </c>
      <c r="B135" s="1">
        <v>21132</v>
      </c>
      <c r="D135" s="1" t="s">
        <v>1024</v>
      </c>
      <c r="F135" s="1" t="s">
        <v>58</v>
      </c>
      <c r="G135" s="1" t="s">
        <v>164</v>
      </c>
      <c r="H135" s="48">
        <v>60000</v>
      </c>
      <c r="K135" s="36">
        <v>45236</v>
      </c>
      <c r="L135" s="36">
        <v>45562</v>
      </c>
      <c r="M135" s="36">
        <v>45382</v>
      </c>
      <c r="N135" s="1" t="s">
        <v>1023</v>
      </c>
      <c r="O135" s="1" t="s">
        <v>114</v>
      </c>
      <c r="P135" s="1">
        <v>11767691</v>
      </c>
      <c r="Q135" s="1" t="s">
        <v>665</v>
      </c>
      <c r="S135" s="1" t="s">
        <v>869</v>
      </c>
      <c r="T135" s="1" t="s">
        <v>811</v>
      </c>
      <c r="V135" s="1" t="s">
        <v>983</v>
      </c>
      <c r="W135" s="1" t="s">
        <v>823</v>
      </c>
      <c r="X135" s="1" t="s">
        <v>766</v>
      </c>
      <c r="AC135" s="1" t="s">
        <v>652</v>
      </c>
      <c r="AG135" s="1">
        <v>180</v>
      </c>
      <c r="AI135" s="1" t="s">
        <v>54</v>
      </c>
    </row>
    <row r="136" spans="1:35" ht="60" x14ac:dyDescent="0.25">
      <c r="A136" s="1" t="s">
        <v>768</v>
      </c>
      <c r="B136" s="1">
        <v>21133</v>
      </c>
      <c r="D136" s="1" t="s">
        <v>1025</v>
      </c>
      <c r="F136" s="1" t="s">
        <v>58</v>
      </c>
      <c r="G136" s="1" t="s">
        <v>164</v>
      </c>
      <c r="H136" s="48">
        <v>6500</v>
      </c>
      <c r="K136" s="36">
        <v>45453</v>
      </c>
      <c r="L136" s="36">
        <v>45527</v>
      </c>
      <c r="M136" s="36">
        <v>45347</v>
      </c>
      <c r="N136" s="1" t="s">
        <v>1026</v>
      </c>
      <c r="O136" s="1" t="s">
        <v>114</v>
      </c>
      <c r="P136" s="1">
        <v>2710417</v>
      </c>
      <c r="Q136" s="1" t="s">
        <v>646</v>
      </c>
      <c r="S136" s="1" t="s">
        <v>869</v>
      </c>
      <c r="T136" s="1" t="s">
        <v>811</v>
      </c>
      <c r="V136" s="1" t="s">
        <v>983</v>
      </c>
      <c r="W136" s="1" t="s">
        <v>823</v>
      </c>
      <c r="X136" s="1" t="s">
        <v>766</v>
      </c>
      <c r="AC136" s="1" t="s">
        <v>652</v>
      </c>
      <c r="AG136" s="1">
        <v>180</v>
      </c>
      <c r="AI136" s="1" t="s">
        <v>177</v>
      </c>
    </row>
    <row r="137" spans="1:35" ht="60" x14ac:dyDescent="0.25">
      <c r="A137" s="1" t="s">
        <v>768</v>
      </c>
      <c r="B137" s="1">
        <v>21134</v>
      </c>
      <c r="D137" s="1" t="s">
        <v>1027</v>
      </c>
      <c r="F137" s="1" t="s">
        <v>58</v>
      </c>
      <c r="G137" s="1" t="s">
        <v>164</v>
      </c>
      <c r="H137" s="48">
        <v>25000</v>
      </c>
      <c r="K137" s="36">
        <v>45453</v>
      </c>
      <c r="L137" s="36">
        <v>45618</v>
      </c>
      <c r="M137" s="36">
        <v>45438</v>
      </c>
      <c r="N137" s="1" t="s">
        <v>980</v>
      </c>
      <c r="O137" s="1" t="s">
        <v>114</v>
      </c>
      <c r="P137" s="1" t="s">
        <v>981</v>
      </c>
      <c r="Q137" s="1" t="s">
        <v>646</v>
      </c>
      <c r="S137" s="1" t="s">
        <v>869</v>
      </c>
      <c r="T137" s="1" t="s">
        <v>811</v>
      </c>
      <c r="V137" s="1" t="s">
        <v>983</v>
      </c>
      <c r="W137" s="1" t="s">
        <v>823</v>
      </c>
      <c r="X137" s="1" t="s">
        <v>766</v>
      </c>
      <c r="AC137" s="1" t="s">
        <v>652</v>
      </c>
      <c r="AG137" s="1">
        <v>180</v>
      </c>
      <c r="AI137" s="1" t="s">
        <v>177</v>
      </c>
    </row>
    <row r="138" spans="1:35" ht="60" x14ac:dyDescent="0.25">
      <c r="A138" s="1" t="s">
        <v>768</v>
      </c>
      <c r="B138" s="1">
        <v>21135</v>
      </c>
      <c r="D138" s="1" t="s">
        <v>1028</v>
      </c>
      <c r="F138" s="1" t="s">
        <v>58</v>
      </c>
      <c r="G138" s="1" t="s">
        <v>66</v>
      </c>
      <c r="H138" s="48">
        <v>50000</v>
      </c>
      <c r="K138" s="36">
        <v>45306</v>
      </c>
      <c r="L138" s="36">
        <v>45625</v>
      </c>
      <c r="M138" s="36">
        <v>45445</v>
      </c>
      <c r="N138" s="1" t="s">
        <v>1029</v>
      </c>
      <c r="O138" s="1" t="s">
        <v>114</v>
      </c>
      <c r="P138" s="1">
        <v>6501649</v>
      </c>
      <c r="Q138" s="1" t="s">
        <v>646</v>
      </c>
      <c r="S138" s="1" t="s">
        <v>869</v>
      </c>
      <c r="T138" s="1" t="s">
        <v>811</v>
      </c>
      <c r="V138" s="1" t="s">
        <v>983</v>
      </c>
      <c r="W138" s="1" t="s">
        <v>823</v>
      </c>
      <c r="X138" s="1" t="s">
        <v>766</v>
      </c>
      <c r="AC138" s="1" t="s">
        <v>652</v>
      </c>
      <c r="AG138" s="1">
        <v>180</v>
      </c>
      <c r="AI138" s="1" t="s">
        <v>177</v>
      </c>
    </row>
    <row r="139" spans="1:35" ht="60" x14ac:dyDescent="0.25">
      <c r="A139" s="1" t="s">
        <v>768</v>
      </c>
      <c r="B139" s="1">
        <v>21136</v>
      </c>
      <c r="D139" s="1" t="s">
        <v>1030</v>
      </c>
      <c r="F139" s="1" t="s">
        <v>58</v>
      </c>
      <c r="G139" s="1" t="s">
        <v>164</v>
      </c>
      <c r="H139" s="48">
        <v>60000</v>
      </c>
      <c r="K139" s="36">
        <v>45444</v>
      </c>
      <c r="L139" s="36">
        <v>45565</v>
      </c>
      <c r="M139" s="36">
        <v>45385</v>
      </c>
      <c r="N139" s="1" t="s">
        <v>901</v>
      </c>
      <c r="O139" s="1" t="s">
        <v>114</v>
      </c>
      <c r="P139" s="1">
        <v>8067630</v>
      </c>
      <c r="Q139" s="1" t="s">
        <v>665</v>
      </c>
      <c r="S139" s="1" t="s">
        <v>869</v>
      </c>
      <c r="T139" s="1" t="s">
        <v>811</v>
      </c>
      <c r="V139" s="1" t="s">
        <v>792</v>
      </c>
      <c r="W139" s="1" t="s">
        <v>823</v>
      </c>
      <c r="X139" s="1" t="s">
        <v>766</v>
      </c>
      <c r="AC139" s="1" t="s">
        <v>652</v>
      </c>
      <c r="AG139" s="1">
        <v>180</v>
      </c>
      <c r="AI139" s="1" t="s">
        <v>54</v>
      </c>
    </row>
    <row r="140" spans="1:35" ht="60" x14ac:dyDescent="0.25">
      <c r="A140" s="1" t="s">
        <v>768</v>
      </c>
      <c r="B140" s="1">
        <v>21137</v>
      </c>
      <c r="D140" s="1" t="s">
        <v>1031</v>
      </c>
      <c r="F140" s="1" t="s">
        <v>58</v>
      </c>
      <c r="G140" s="1" t="s">
        <v>307</v>
      </c>
      <c r="H140" s="48">
        <v>12410</v>
      </c>
      <c r="K140" s="36">
        <v>45454</v>
      </c>
      <c r="L140" s="36">
        <v>45596</v>
      </c>
      <c r="M140" s="36">
        <v>45416</v>
      </c>
      <c r="N140" s="1" t="s">
        <v>1032</v>
      </c>
      <c r="O140" s="1" t="s">
        <v>114</v>
      </c>
      <c r="P140" s="1">
        <v>3420676</v>
      </c>
      <c r="Q140" s="1" t="s">
        <v>670</v>
      </c>
      <c r="S140" s="1" t="s">
        <v>1033</v>
      </c>
      <c r="T140" s="1" t="s">
        <v>811</v>
      </c>
      <c r="V140" s="1" t="s">
        <v>792</v>
      </c>
      <c r="W140" s="1" t="s">
        <v>1033</v>
      </c>
      <c r="X140" s="1" t="s">
        <v>766</v>
      </c>
      <c r="AC140" s="1" t="s">
        <v>652</v>
      </c>
      <c r="AG140" s="1">
        <v>180</v>
      </c>
      <c r="AI140" s="1" t="s">
        <v>955</v>
      </c>
    </row>
    <row r="141" spans="1:35" ht="60" x14ac:dyDescent="0.25">
      <c r="A141" s="1" t="s">
        <v>768</v>
      </c>
      <c r="B141" s="1">
        <v>21138</v>
      </c>
      <c r="D141" s="1" t="s">
        <v>1034</v>
      </c>
      <c r="F141" s="1" t="s">
        <v>58</v>
      </c>
      <c r="G141" s="1" t="s">
        <v>164</v>
      </c>
      <c r="H141" s="48">
        <v>14379</v>
      </c>
      <c r="K141" s="36">
        <v>45413</v>
      </c>
      <c r="L141" s="36">
        <v>45443</v>
      </c>
      <c r="M141" s="36">
        <v>45263</v>
      </c>
      <c r="N141" s="1" t="s">
        <v>810</v>
      </c>
      <c r="O141" s="1" t="s">
        <v>114</v>
      </c>
      <c r="P141" s="1" t="s">
        <v>810</v>
      </c>
      <c r="Q141" s="1" t="s">
        <v>549</v>
      </c>
      <c r="S141" s="1" t="s">
        <v>215</v>
      </c>
      <c r="T141" s="1" t="s">
        <v>811</v>
      </c>
      <c r="V141" s="1" t="s">
        <v>806</v>
      </c>
      <c r="W141" s="1" t="s">
        <v>812</v>
      </c>
      <c r="X141" s="1" t="s">
        <v>766</v>
      </c>
      <c r="AC141" s="1" t="s">
        <v>652</v>
      </c>
      <c r="AG141" s="1">
        <v>180</v>
      </c>
      <c r="AI141" s="1" t="s">
        <v>213</v>
      </c>
    </row>
    <row r="142" spans="1:35" ht="60" x14ac:dyDescent="0.25">
      <c r="A142" s="1" t="s">
        <v>768</v>
      </c>
      <c r="B142" s="1">
        <v>21139</v>
      </c>
      <c r="D142" s="1" t="s">
        <v>1035</v>
      </c>
      <c r="F142" s="1" t="s">
        <v>58</v>
      </c>
      <c r="G142" s="1" t="s">
        <v>164</v>
      </c>
      <c r="H142" s="48">
        <v>8860</v>
      </c>
      <c r="K142" s="36">
        <v>45446</v>
      </c>
      <c r="L142" s="36">
        <v>45453</v>
      </c>
      <c r="M142" s="36">
        <v>45273</v>
      </c>
      <c r="N142" s="1" t="s">
        <v>810</v>
      </c>
      <c r="O142" s="1" t="s">
        <v>114</v>
      </c>
      <c r="P142" s="1" t="s">
        <v>810</v>
      </c>
      <c r="Q142" s="1" t="s">
        <v>549</v>
      </c>
      <c r="S142" s="1" t="s">
        <v>215</v>
      </c>
      <c r="T142" s="1" t="s">
        <v>811</v>
      </c>
      <c r="V142" s="1" t="s">
        <v>806</v>
      </c>
      <c r="W142" s="1" t="s">
        <v>812</v>
      </c>
      <c r="X142" s="1" t="s">
        <v>766</v>
      </c>
      <c r="AC142" s="1" t="s">
        <v>652</v>
      </c>
      <c r="AG142" s="1">
        <v>180</v>
      </c>
      <c r="AI142" s="1" t="s">
        <v>213</v>
      </c>
    </row>
    <row r="143" spans="1:35" ht="60" x14ac:dyDescent="0.25">
      <c r="A143" s="1" t="s">
        <v>768</v>
      </c>
      <c r="B143" s="1">
        <v>21140</v>
      </c>
      <c r="D143" s="1" t="s">
        <v>1036</v>
      </c>
      <c r="F143" s="1" t="s">
        <v>58</v>
      </c>
      <c r="G143" s="1" t="s">
        <v>164</v>
      </c>
      <c r="H143" s="48">
        <v>23000</v>
      </c>
      <c r="K143" s="36">
        <v>45444</v>
      </c>
      <c r="L143" s="36">
        <v>45504</v>
      </c>
      <c r="M143" s="36">
        <v>45324</v>
      </c>
      <c r="N143" s="1" t="s">
        <v>1037</v>
      </c>
      <c r="O143" s="1" t="s">
        <v>114</v>
      </c>
      <c r="P143" s="1">
        <v>13983417</v>
      </c>
      <c r="Q143" s="1" t="s">
        <v>646</v>
      </c>
      <c r="S143" s="1" t="s">
        <v>312</v>
      </c>
      <c r="T143" s="1" t="s">
        <v>385</v>
      </c>
      <c r="V143" s="1" t="s">
        <v>797</v>
      </c>
      <c r="W143" s="1" t="s">
        <v>659</v>
      </c>
      <c r="X143" s="1" t="s">
        <v>766</v>
      </c>
      <c r="AC143" s="1" t="s">
        <v>652</v>
      </c>
      <c r="AG143" s="1">
        <v>180</v>
      </c>
      <c r="AI143" s="1" t="s">
        <v>177</v>
      </c>
    </row>
    <row r="144" spans="1:35" ht="60" x14ac:dyDescent="0.25">
      <c r="A144" s="1" t="s">
        <v>768</v>
      </c>
      <c r="B144" s="1">
        <v>21141</v>
      </c>
      <c r="D144" s="1" t="s">
        <v>1038</v>
      </c>
      <c r="F144" s="1" t="s">
        <v>58</v>
      </c>
      <c r="G144" s="1" t="s">
        <v>164</v>
      </c>
      <c r="H144" s="48">
        <v>10000</v>
      </c>
      <c r="K144" s="36">
        <v>45456</v>
      </c>
      <c r="L144" s="36">
        <v>45456</v>
      </c>
      <c r="M144" s="36">
        <v>45276</v>
      </c>
      <c r="N144" s="1" t="s">
        <v>864</v>
      </c>
      <c r="O144" s="1" t="s">
        <v>114</v>
      </c>
      <c r="P144" s="1" t="s">
        <v>697</v>
      </c>
      <c r="Q144" s="1" t="s">
        <v>549</v>
      </c>
      <c r="S144" s="1" t="s">
        <v>145</v>
      </c>
      <c r="T144" s="1" t="s">
        <v>811</v>
      </c>
      <c r="V144" s="1" t="s">
        <v>145</v>
      </c>
      <c r="W144" s="1" t="s">
        <v>145</v>
      </c>
      <c r="X144" s="1" t="s">
        <v>766</v>
      </c>
      <c r="AC144" s="1" t="s">
        <v>120</v>
      </c>
      <c r="AG144" s="1">
        <v>180</v>
      </c>
      <c r="AI144" s="1" t="s">
        <v>865</v>
      </c>
    </row>
    <row r="145" spans="1:35" ht="60" x14ac:dyDescent="0.25">
      <c r="A145" s="1" t="s">
        <v>768</v>
      </c>
      <c r="B145" s="1">
        <v>21142</v>
      </c>
      <c r="D145" s="1" t="s">
        <v>1039</v>
      </c>
      <c r="F145" s="1" t="s">
        <v>58</v>
      </c>
      <c r="G145" s="1" t="s">
        <v>164</v>
      </c>
      <c r="H145" s="48">
        <v>15000</v>
      </c>
      <c r="K145" s="36">
        <v>45456</v>
      </c>
      <c r="L145" s="36">
        <v>45456</v>
      </c>
      <c r="M145" s="36">
        <v>45276</v>
      </c>
      <c r="N145" s="1" t="s">
        <v>864</v>
      </c>
      <c r="O145" s="1" t="s">
        <v>114</v>
      </c>
      <c r="P145" s="1" t="s">
        <v>697</v>
      </c>
      <c r="Q145" s="1" t="s">
        <v>549</v>
      </c>
      <c r="S145" s="1" t="s">
        <v>145</v>
      </c>
      <c r="T145" s="1" t="s">
        <v>811</v>
      </c>
      <c r="V145" s="1" t="s">
        <v>145</v>
      </c>
      <c r="W145" s="1" t="s">
        <v>145</v>
      </c>
      <c r="X145" s="1" t="s">
        <v>766</v>
      </c>
      <c r="AC145" s="1" t="s">
        <v>120</v>
      </c>
      <c r="AG145" s="1">
        <v>180</v>
      </c>
      <c r="AI145" s="1" t="s">
        <v>865</v>
      </c>
    </row>
    <row r="146" spans="1:35" ht="60" x14ac:dyDescent="0.25">
      <c r="A146" s="1" t="s">
        <v>768</v>
      </c>
      <c r="B146" s="1">
        <v>21143</v>
      </c>
      <c r="D146" s="1" t="s">
        <v>1040</v>
      </c>
      <c r="F146" s="1" t="s">
        <v>58</v>
      </c>
      <c r="G146" s="1" t="s">
        <v>164</v>
      </c>
      <c r="H146" s="48">
        <v>10000</v>
      </c>
      <c r="K146" s="36">
        <v>45456</v>
      </c>
      <c r="L146" s="36">
        <v>45456</v>
      </c>
      <c r="M146" s="36">
        <v>45276</v>
      </c>
      <c r="N146" s="1" t="s">
        <v>864</v>
      </c>
      <c r="O146" s="1" t="s">
        <v>114</v>
      </c>
      <c r="P146" s="1" t="s">
        <v>697</v>
      </c>
      <c r="Q146" s="1" t="s">
        <v>549</v>
      </c>
      <c r="S146" s="1" t="s">
        <v>145</v>
      </c>
      <c r="T146" s="1" t="s">
        <v>811</v>
      </c>
      <c r="V146" s="1" t="s">
        <v>145</v>
      </c>
      <c r="W146" s="1" t="s">
        <v>145</v>
      </c>
      <c r="X146" s="1" t="s">
        <v>766</v>
      </c>
      <c r="AC146" s="1" t="s">
        <v>120</v>
      </c>
      <c r="AG146" s="1">
        <v>180</v>
      </c>
      <c r="AI146" s="1" t="s">
        <v>865</v>
      </c>
    </row>
    <row r="147" spans="1:35" ht="60" x14ac:dyDescent="0.25">
      <c r="A147" s="1" t="s">
        <v>768</v>
      </c>
      <c r="B147" s="1">
        <v>21144</v>
      </c>
      <c r="D147" s="1" t="s">
        <v>1041</v>
      </c>
      <c r="F147" s="1" t="s">
        <v>58</v>
      </c>
      <c r="G147" s="1" t="s">
        <v>164</v>
      </c>
      <c r="H147" s="48">
        <v>15000</v>
      </c>
      <c r="K147" s="36">
        <v>45456</v>
      </c>
      <c r="L147" s="36">
        <v>45456</v>
      </c>
      <c r="M147" s="36">
        <v>45276</v>
      </c>
      <c r="N147" s="1" t="s">
        <v>864</v>
      </c>
      <c r="O147" s="1" t="s">
        <v>114</v>
      </c>
      <c r="P147" s="1" t="s">
        <v>697</v>
      </c>
      <c r="Q147" s="1" t="s">
        <v>549</v>
      </c>
      <c r="S147" s="1" t="s">
        <v>145</v>
      </c>
      <c r="T147" s="1" t="s">
        <v>811</v>
      </c>
      <c r="V147" s="1" t="s">
        <v>145</v>
      </c>
      <c r="W147" s="1" t="s">
        <v>145</v>
      </c>
      <c r="X147" s="1" t="s">
        <v>766</v>
      </c>
      <c r="AC147" s="1" t="s">
        <v>120</v>
      </c>
      <c r="AG147" s="1">
        <v>180</v>
      </c>
      <c r="AI147" s="1" t="s">
        <v>865</v>
      </c>
    </row>
    <row r="148" spans="1:35" ht="60" x14ac:dyDescent="0.25">
      <c r="A148" s="1" t="s">
        <v>768</v>
      </c>
      <c r="B148" s="1">
        <v>21145</v>
      </c>
      <c r="D148" s="1" t="s">
        <v>1042</v>
      </c>
      <c r="F148" s="1" t="s">
        <v>58</v>
      </c>
      <c r="G148" s="1" t="s">
        <v>164</v>
      </c>
      <c r="H148" s="48">
        <v>12285</v>
      </c>
      <c r="K148" s="36">
        <v>45456</v>
      </c>
      <c r="L148" s="36">
        <v>45456</v>
      </c>
      <c r="M148" s="36">
        <v>45276</v>
      </c>
      <c r="N148" s="1" t="s">
        <v>836</v>
      </c>
      <c r="O148" s="1" t="s">
        <v>114</v>
      </c>
      <c r="P148" s="1">
        <v>3617412</v>
      </c>
      <c r="Q148" s="1" t="s">
        <v>646</v>
      </c>
      <c r="S148" s="1" t="s">
        <v>145</v>
      </c>
      <c r="T148" s="1" t="s">
        <v>811</v>
      </c>
      <c r="V148" s="1" t="s">
        <v>145</v>
      </c>
      <c r="W148" s="1" t="s">
        <v>145</v>
      </c>
      <c r="X148" s="1" t="s">
        <v>766</v>
      </c>
      <c r="AC148" s="1" t="s">
        <v>652</v>
      </c>
      <c r="AG148" s="1">
        <v>180</v>
      </c>
      <c r="AI148" s="1" t="s">
        <v>777</v>
      </c>
    </row>
    <row r="149" spans="1:35" ht="90" x14ac:dyDescent="0.25">
      <c r="A149" s="1" t="s">
        <v>768</v>
      </c>
      <c r="B149" s="1">
        <v>21146</v>
      </c>
      <c r="D149" s="1" t="s">
        <v>1043</v>
      </c>
      <c r="F149" s="1" t="s">
        <v>58</v>
      </c>
      <c r="G149" s="1" t="s">
        <v>164</v>
      </c>
      <c r="H149" s="48">
        <v>21256</v>
      </c>
      <c r="K149" s="36">
        <v>45457</v>
      </c>
      <c r="L149" s="36">
        <v>45473</v>
      </c>
      <c r="M149" s="36">
        <v>45293</v>
      </c>
      <c r="N149" s="1" t="s">
        <v>1044</v>
      </c>
      <c r="O149" s="1" t="s">
        <v>114</v>
      </c>
      <c r="P149" s="1">
        <v>15769965</v>
      </c>
      <c r="Q149" s="1" t="s">
        <v>665</v>
      </c>
      <c r="S149" s="1" t="s">
        <v>205</v>
      </c>
      <c r="T149" s="1" t="s">
        <v>662</v>
      </c>
      <c r="V149" s="1" t="s">
        <v>806</v>
      </c>
      <c r="W149" s="1" t="s">
        <v>659</v>
      </c>
      <c r="X149" s="1" t="s">
        <v>766</v>
      </c>
      <c r="AC149" s="1" t="s">
        <v>335</v>
      </c>
      <c r="AG149" s="1">
        <v>180</v>
      </c>
      <c r="AI149" s="1" t="s">
        <v>793</v>
      </c>
    </row>
    <row r="150" spans="1:35" ht="60" x14ac:dyDescent="0.25">
      <c r="A150" s="1" t="s">
        <v>768</v>
      </c>
      <c r="B150" s="1">
        <v>21147</v>
      </c>
      <c r="D150" s="1" t="s">
        <v>1045</v>
      </c>
      <c r="F150" s="1" t="s">
        <v>58</v>
      </c>
      <c r="G150" s="1" t="s">
        <v>164</v>
      </c>
      <c r="H150" s="48">
        <v>6500</v>
      </c>
      <c r="K150" s="36">
        <v>45454</v>
      </c>
      <c r="L150" s="36">
        <v>45484</v>
      </c>
      <c r="M150" s="36">
        <v>45304</v>
      </c>
      <c r="N150" s="1" t="s">
        <v>1046</v>
      </c>
      <c r="O150" s="1" t="s">
        <v>114</v>
      </c>
      <c r="P150" s="1">
        <v>1918150</v>
      </c>
      <c r="Q150" s="1" t="s">
        <v>646</v>
      </c>
      <c r="S150" s="1" t="s">
        <v>85</v>
      </c>
      <c r="T150" s="1" t="s">
        <v>692</v>
      </c>
      <c r="V150" s="1" t="s">
        <v>781</v>
      </c>
      <c r="W150" s="1" t="s">
        <v>85</v>
      </c>
      <c r="X150" s="1" t="s">
        <v>766</v>
      </c>
      <c r="AC150" s="1" t="s">
        <v>652</v>
      </c>
      <c r="AG150" s="1">
        <v>180</v>
      </c>
      <c r="AI150" s="1" t="s">
        <v>777</v>
      </c>
    </row>
    <row r="151" spans="1:35" ht="60" x14ac:dyDescent="0.25">
      <c r="A151" s="1" t="s">
        <v>768</v>
      </c>
      <c r="B151" s="1">
        <v>21148</v>
      </c>
      <c r="D151" s="1" t="s">
        <v>1047</v>
      </c>
      <c r="F151" s="1" t="s">
        <v>58</v>
      </c>
      <c r="G151" s="1" t="s">
        <v>164</v>
      </c>
      <c r="H151" s="48">
        <v>19955</v>
      </c>
      <c r="K151" s="36">
        <v>45505</v>
      </c>
      <c r="L151" s="36">
        <v>45869</v>
      </c>
      <c r="M151" s="36">
        <v>45689</v>
      </c>
      <c r="N151" s="1" t="s">
        <v>1048</v>
      </c>
      <c r="O151" s="1" t="s">
        <v>114</v>
      </c>
      <c r="P151" s="1">
        <v>3822761</v>
      </c>
      <c r="Q151" s="1" t="s">
        <v>646</v>
      </c>
      <c r="S151" s="1" t="s">
        <v>1033</v>
      </c>
      <c r="T151" s="1" t="s">
        <v>811</v>
      </c>
      <c r="V151" s="1" t="s">
        <v>792</v>
      </c>
      <c r="W151" s="1" t="s">
        <v>282</v>
      </c>
      <c r="X151" s="1" t="s">
        <v>44</v>
      </c>
      <c r="AC151" s="1" t="s">
        <v>652</v>
      </c>
      <c r="AG151" s="1">
        <v>180</v>
      </c>
      <c r="AI151" s="1" t="s">
        <v>177</v>
      </c>
    </row>
    <row r="152" spans="1:35" ht="120" x14ac:dyDescent="0.25">
      <c r="A152" s="1">
        <v>92320</v>
      </c>
      <c r="B152" s="1">
        <v>21149</v>
      </c>
      <c r="D152" s="1" t="s">
        <v>1049</v>
      </c>
      <c r="E152" s="1" t="s">
        <v>1050</v>
      </c>
      <c r="F152" s="1" t="s">
        <v>765</v>
      </c>
      <c r="G152" s="1" t="s">
        <v>66</v>
      </c>
      <c r="H152" s="48">
        <v>90000</v>
      </c>
      <c r="I152" s="44">
        <v>92320</v>
      </c>
      <c r="J152" s="36">
        <v>45383</v>
      </c>
      <c r="K152" s="36">
        <v>45474</v>
      </c>
      <c r="L152" s="36">
        <v>45596</v>
      </c>
      <c r="M152" s="36">
        <v>45416</v>
      </c>
      <c r="N152" s="1" t="s">
        <v>1051</v>
      </c>
      <c r="O152" s="1" t="s">
        <v>114</v>
      </c>
      <c r="P152" s="1">
        <v>13045428</v>
      </c>
      <c r="R152" s="1" t="s">
        <v>1052</v>
      </c>
      <c r="S152" s="1" t="s">
        <v>390</v>
      </c>
      <c r="T152" s="1" t="s">
        <v>385</v>
      </c>
      <c r="U152" s="1" t="s">
        <v>1053</v>
      </c>
      <c r="V152" s="1" t="s">
        <v>390</v>
      </c>
      <c r="W152" s="1" t="s">
        <v>205</v>
      </c>
      <c r="X152" s="1" t="s">
        <v>766</v>
      </c>
      <c r="AA152" s="1" t="s">
        <v>60</v>
      </c>
      <c r="AC152" s="1" t="s">
        <v>120</v>
      </c>
      <c r="AD152" s="1" t="s">
        <v>60</v>
      </c>
      <c r="AF152" s="1" t="s">
        <v>46</v>
      </c>
      <c r="AG152" s="1">
        <v>180</v>
      </c>
      <c r="AI152" s="1" t="s">
        <v>788</v>
      </c>
    </row>
    <row r="153" spans="1:35" ht="60" x14ac:dyDescent="0.25">
      <c r="A153" s="1" t="s">
        <v>763</v>
      </c>
      <c r="B153" s="1">
        <v>21150</v>
      </c>
      <c r="D153" s="1" t="s">
        <v>1054</v>
      </c>
      <c r="F153" s="1" t="s">
        <v>765</v>
      </c>
      <c r="H153" s="48">
        <v>120000</v>
      </c>
      <c r="K153" s="36">
        <v>45495</v>
      </c>
      <c r="M153" s="36" t="s">
        <v>649</v>
      </c>
      <c r="Q153" s="1" t="s">
        <v>665</v>
      </c>
      <c r="S153" s="1" t="s">
        <v>869</v>
      </c>
      <c r="T153" s="1" t="s">
        <v>811</v>
      </c>
      <c r="V153" s="1" t="s">
        <v>792</v>
      </c>
      <c r="W153" s="1" t="s">
        <v>823</v>
      </c>
      <c r="X153" s="1" t="s">
        <v>766</v>
      </c>
      <c r="AC153" s="1" t="s">
        <v>120</v>
      </c>
      <c r="AG153" s="1">
        <v>180</v>
      </c>
      <c r="AI153" s="1" t="s">
        <v>788</v>
      </c>
    </row>
    <row r="154" spans="1:35" ht="60" x14ac:dyDescent="0.25">
      <c r="A154" s="1" t="s">
        <v>763</v>
      </c>
      <c r="B154" s="1">
        <v>21151</v>
      </c>
      <c r="D154" s="1" t="s">
        <v>1028</v>
      </c>
      <c r="F154" s="1" t="s">
        <v>765</v>
      </c>
      <c r="H154" s="48">
        <v>160000</v>
      </c>
      <c r="K154" s="36">
        <v>45502</v>
      </c>
      <c r="M154" s="36" t="s">
        <v>649</v>
      </c>
      <c r="Q154" s="1" t="s">
        <v>665</v>
      </c>
      <c r="S154" s="1" t="s">
        <v>869</v>
      </c>
      <c r="T154" s="1" t="s">
        <v>811</v>
      </c>
      <c r="V154" s="1" t="s">
        <v>792</v>
      </c>
      <c r="W154" s="1" t="s">
        <v>823</v>
      </c>
      <c r="X154" s="1" t="s">
        <v>766</v>
      </c>
      <c r="AC154" s="1" t="s">
        <v>120</v>
      </c>
      <c r="AG154" s="1">
        <v>180</v>
      </c>
      <c r="AI154" s="1" t="s">
        <v>788</v>
      </c>
    </row>
    <row r="155" spans="1:35" ht="60" x14ac:dyDescent="0.25">
      <c r="A155" s="1" t="s">
        <v>768</v>
      </c>
      <c r="B155" s="1">
        <v>21152</v>
      </c>
      <c r="D155" s="1" t="s">
        <v>1055</v>
      </c>
      <c r="F155" s="1" t="s">
        <v>58</v>
      </c>
      <c r="G155" s="1" t="s">
        <v>307</v>
      </c>
      <c r="H155" s="48">
        <v>12000</v>
      </c>
      <c r="K155" s="36">
        <v>45481</v>
      </c>
      <c r="L155" s="36">
        <v>45527</v>
      </c>
      <c r="M155" s="36">
        <v>45347</v>
      </c>
      <c r="N155" s="1" t="s">
        <v>615</v>
      </c>
      <c r="O155" s="1" t="s">
        <v>114</v>
      </c>
      <c r="P155" s="1">
        <v>2529333</v>
      </c>
      <c r="Q155" s="1" t="s">
        <v>665</v>
      </c>
      <c r="S155" s="1" t="s">
        <v>869</v>
      </c>
      <c r="T155" s="1" t="s">
        <v>811</v>
      </c>
      <c r="V155" s="1" t="s">
        <v>792</v>
      </c>
      <c r="W155" s="1" t="s">
        <v>823</v>
      </c>
      <c r="X155" s="1" t="s">
        <v>766</v>
      </c>
      <c r="AC155" s="1" t="s">
        <v>120</v>
      </c>
      <c r="AG155" s="1">
        <v>180</v>
      </c>
      <c r="AI155" s="1" t="s">
        <v>788</v>
      </c>
    </row>
    <row r="156" spans="1:35" ht="60" x14ac:dyDescent="0.25">
      <c r="A156" s="1" t="s">
        <v>768</v>
      </c>
      <c r="B156" s="1">
        <v>21153</v>
      </c>
      <c r="D156" s="1" t="s">
        <v>1056</v>
      </c>
      <c r="F156" s="1" t="s">
        <v>58</v>
      </c>
      <c r="G156" s="1" t="s">
        <v>307</v>
      </c>
      <c r="H156" s="48">
        <v>63500</v>
      </c>
      <c r="K156" s="36">
        <v>45467</v>
      </c>
      <c r="L156" s="36">
        <v>45596</v>
      </c>
      <c r="M156" s="36">
        <v>45416</v>
      </c>
      <c r="N156" s="1" t="s">
        <v>1057</v>
      </c>
      <c r="O156" s="1" t="s">
        <v>114</v>
      </c>
      <c r="P156" s="1">
        <v>8483175</v>
      </c>
      <c r="Q156" s="1" t="s">
        <v>646</v>
      </c>
      <c r="S156" s="1" t="s">
        <v>655</v>
      </c>
      <c r="T156" s="1" t="s">
        <v>385</v>
      </c>
      <c r="V156" s="1" t="s">
        <v>806</v>
      </c>
      <c r="W156" s="1" t="s">
        <v>655</v>
      </c>
      <c r="X156" s="1" t="s">
        <v>766</v>
      </c>
      <c r="AC156" s="1" t="s">
        <v>652</v>
      </c>
      <c r="AG156" s="1">
        <v>180</v>
      </c>
      <c r="AI156" s="1" t="s">
        <v>177</v>
      </c>
    </row>
    <row r="157" spans="1:35" ht="60" x14ac:dyDescent="0.25">
      <c r="A157" s="1" t="s">
        <v>768</v>
      </c>
      <c r="B157" s="1">
        <v>21154</v>
      </c>
      <c r="D157" s="1" t="s">
        <v>1058</v>
      </c>
      <c r="F157" s="1" t="s">
        <v>58</v>
      </c>
      <c r="G157" s="1" t="s">
        <v>164</v>
      </c>
      <c r="H157" s="48">
        <v>8406</v>
      </c>
      <c r="K157" s="36">
        <v>45486</v>
      </c>
      <c r="L157" s="36">
        <v>45486</v>
      </c>
      <c r="M157" s="36">
        <v>45306</v>
      </c>
      <c r="N157" s="1" t="s">
        <v>1059</v>
      </c>
      <c r="O157" s="1" t="s">
        <v>114</v>
      </c>
      <c r="P157" s="1" t="s">
        <v>858</v>
      </c>
      <c r="Q157" s="1" t="s">
        <v>643</v>
      </c>
      <c r="S157" s="1" t="s">
        <v>69</v>
      </c>
      <c r="T157" s="1" t="s">
        <v>641</v>
      </c>
      <c r="V157" s="1" t="s">
        <v>69</v>
      </c>
      <c r="W157" s="1" t="s">
        <v>69</v>
      </c>
      <c r="X157" s="1" t="s">
        <v>766</v>
      </c>
      <c r="AC157" s="1" t="s">
        <v>335</v>
      </c>
      <c r="AG157" s="1">
        <v>180</v>
      </c>
      <c r="AI157" s="1" t="s">
        <v>859</v>
      </c>
    </row>
    <row r="158" spans="1:35" ht="60" x14ac:dyDescent="0.25">
      <c r="A158" s="1" t="s">
        <v>768</v>
      </c>
      <c r="B158" s="1">
        <v>21155</v>
      </c>
      <c r="D158" s="1" t="s">
        <v>1060</v>
      </c>
      <c r="F158" s="1" t="s">
        <v>58</v>
      </c>
      <c r="G158" s="1" t="s">
        <v>164</v>
      </c>
      <c r="H158" s="48">
        <v>5521</v>
      </c>
      <c r="K158" s="36">
        <v>45486</v>
      </c>
      <c r="L158" s="36">
        <v>45486</v>
      </c>
      <c r="M158" s="36">
        <v>45306</v>
      </c>
      <c r="N158" s="1" t="s">
        <v>1061</v>
      </c>
      <c r="O158" s="1" t="s">
        <v>114</v>
      </c>
      <c r="P158" s="1" t="s">
        <v>858</v>
      </c>
      <c r="Q158" s="1" t="s">
        <v>643</v>
      </c>
      <c r="S158" s="1" t="s">
        <v>69</v>
      </c>
      <c r="T158" s="1" t="s">
        <v>641</v>
      </c>
      <c r="V158" s="1" t="s">
        <v>69</v>
      </c>
      <c r="W158" s="1" t="s">
        <v>69</v>
      </c>
      <c r="X158" s="1" t="s">
        <v>766</v>
      </c>
      <c r="AC158" s="1" t="s">
        <v>335</v>
      </c>
      <c r="AG158" s="1">
        <v>180</v>
      </c>
      <c r="AI158" s="1" t="s">
        <v>859</v>
      </c>
    </row>
    <row r="159" spans="1:35" ht="60" x14ac:dyDescent="0.25">
      <c r="A159" s="1" t="s">
        <v>768</v>
      </c>
      <c r="B159" s="1">
        <v>21156</v>
      </c>
      <c r="D159" s="1" t="s">
        <v>1062</v>
      </c>
      <c r="F159" s="1" t="s">
        <v>58</v>
      </c>
      <c r="G159" s="1" t="s">
        <v>106</v>
      </c>
      <c r="H159" s="48">
        <v>78000</v>
      </c>
      <c r="K159" s="36">
        <v>45469</v>
      </c>
      <c r="L159" s="36">
        <v>45606</v>
      </c>
      <c r="M159" s="36">
        <v>45426</v>
      </c>
      <c r="N159" s="1" t="s">
        <v>1057</v>
      </c>
      <c r="O159" s="1" t="s">
        <v>114</v>
      </c>
      <c r="P159" s="1">
        <v>8483175</v>
      </c>
      <c r="Q159" s="1" t="s">
        <v>646</v>
      </c>
      <c r="S159" s="1" t="s">
        <v>1063</v>
      </c>
      <c r="T159" s="1" t="s">
        <v>678</v>
      </c>
      <c r="V159" s="1" t="s">
        <v>933</v>
      </c>
      <c r="W159" s="1" t="s">
        <v>1064</v>
      </c>
      <c r="X159" s="1" t="s">
        <v>766</v>
      </c>
      <c r="AC159" s="1" t="s">
        <v>652</v>
      </c>
      <c r="AG159" s="1">
        <v>180</v>
      </c>
      <c r="AI159" s="1" t="s">
        <v>177</v>
      </c>
    </row>
    <row r="160" spans="1:35" ht="60" x14ac:dyDescent="0.25">
      <c r="A160" s="1" t="s">
        <v>768</v>
      </c>
      <c r="B160" s="1">
        <v>21157</v>
      </c>
      <c r="D160" s="1" t="s">
        <v>1065</v>
      </c>
      <c r="F160" s="1" t="s">
        <v>58</v>
      </c>
      <c r="G160" s="1" t="s">
        <v>164</v>
      </c>
      <c r="H160" s="48">
        <v>5581</v>
      </c>
      <c r="K160" s="36">
        <v>45456</v>
      </c>
      <c r="L160" s="36">
        <v>45462</v>
      </c>
      <c r="M160" s="36">
        <v>45282</v>
      </c>
      <c r="N160" s="1" t="s">
        <v>810</v>
      </c>
      <c r="O160" s="1" t="s">
        <v>114</v>
      </c>
      <c r="P160" s="1" t="s">
        <v>810</v>
      </c>
      <c r="Q160" s="1" t="s">
        <v>549</v>
      </c>
      <c r="S160" s="1" t="s">
        <v>215</v>
      </c>
      <c r="T160" s="1" t="s">
        <v>811</v>
      </c>
      <c r="V160" s="1" t="s">
        <v>806</v>
      </c>
      <c r="W160" s="1" t="s">
        <v>812</v>
      </c>
      <c r="X160" s="1" t="s">
        <v>766</v>
      </c>
      <c r="AC160" s="1" t="s">
        <v>652</v>
      </c>
      <c r="AG160" s="1">
        <v>180</v>
      </c>
      <c r="AI160" s="1" t="s">
        <v>213</v>
      </c>
    </row>
    <row r="161" spans="1:35" ht="60" x14ac:dyDescent="0.25">
      <c r="A161" s="1" t="s">
        <v>768</v>
      </c>
      <c r="B161" s="1">
        <v>21158</v>
      </c>
      <c r="D161" s="1" t="s">
        <v>1065</v>
      </c>
      <c r="F161" s="1" t="s">
        <v>58</v>
      </c>
      <c r="G161" s="1" t="s">
        <v>164</v>
      </c>
      <c r="H161" s="48">
        <v>8335</v>
      </c>
      <c r="K161" s="36">
        <v>45460</v>
      </c>
      <c r="L161" s="36">
        <v>45467</v>
      </c>
      <c r="M161" s="36">
        <v>45287</v>
      </c>
      <c r="N161" s="1" t="s">
        <v>810</v>
      </c>
      <c r="O161" s="1" t="s">
        <v>114</v>
      </c>
      <c r="P161" s="1" t="s">
        <v>810</v>
      </c>
      <c r="Q161" s="1" t="s">
        <v>549</v>
      </c>
      <c r="S161" s="1" t="s">
        <v>215</v>
      </c>
      <c r="T161" s="1" t="s">
        <v>811</v>
      </c>
      <c r="V161" s="1" t="s">
        <v>806</v>
      </c>
      <c r="W161" s="1" t="s">
        <v>812</v>
      </c>
      <c r="X161" s="1" t="s">
        <v>766</v>
      </c>
      <c r="AC161" s="1" t="s">
        <v>652</v>
      </c>
      <c r="AG161" s="1">
        <v>180</v>
      </c>
      <c r="AI161" s="1" t="s">
        <v>213</v>
      </c>
    </row>
    <row r="162" spans="1:35" ht="60" x14ac:dyDescent="0.25">
      <c r="A162" s="1" t="s">
        <v>768</v>
      </c>
      <c r="B162" s="1">
        <v>21159</v>
      </c>
      <c r="D162" s="1" t="s">
        <v>1065</v>
      </c>
      <c r="F162" s="1" t="s">
        <v>58</v>
      </c>
      <c r="G162" s="1" t="s">
        <v>164</v>
      </c>
      <c r="H162" s="48">
        <v>5423</v>
      </c>
      <c r="K162" s="36">
        <v>45455</v>
      </c>
      <c r="L162" s="36">
        <v>45461</v>
      </c>
      <c r="M162" s="36">
        <v>45281</v>
      </c>
      <c r="N162" s="1" t="s">
        <v>810</v>
      </c>
      <c r="O162" s="1" t="s">
        <v>114</v>
      </c>
      <c r="P162" s="1" t="s">
        <v>810</v>
      </c>
      <c r="Q162" s="1" t="s">
        <v>549</v>
      </c>
      <c r="S162" s="1" t="s">
        <v>215</v>
      </c>
      <c r="T162" s="1" t="s">
        <v>811</v>
      </c>
      <c r="V162" s="1" t="s">
        <v>806</v>
      </c>
      <c r="W162" s="1" t="s">
        <v>812</v>
      </c>
      <c r="X162" s="1" t="s">
        <v>766</v>
      </c>
      <c r="AC162" s="1" t="s">
        <v>652</v>
      </c>
      <c r="AG162" s="1">
        <v>180</v>
      </c>
      <c r="AI162" s="1" t="s">
        <v>213</v>
      </c>
    </row>
    <row r="163" spans="1:35" ht="60" x14ac:dyDescent="0.25">
      <c r="A163" s="1" t="s">
        <v>768</v>
      </c>
      <c r="B163" s="1">
        <v>21160</v>
      </c>
      <c r="D163" s="1" t="s">
        <v>1065</v>
      </c>
      <c r="F163" s="1" t="s">
        <v>58</v>
      </c>
      <c r="G163" s="1" t="s">
        <v>164</v>
      </c>
      <c r="H163" s="48">
        <v>8620</v>
      </c>
      <c r="K163" s="36">
        <v>45453</v>
      </c>
      <c r="L163" s="36">
        <v>45460</v>
      </c>
      <c r="M163" s="36">
        <v>45280</v>
      </c>
      <c r="N163" s="1" t="s">
        <v>810</v>
      </c>
      <c r="O163" s="1" t="s">
        <v>114</v>
      </c>
      <c r="P163" s="1" t="s">
        <v>810</v>
      </c>
      <c r="Q163" s="1" t="s">
        <v>549</v>
      </c>
      <c r="S163" s="1" t="s">
        <v>215</v>
      </c>
      <c r="T163" s="1" t="s">
        <v>811</v>
      </c>
      <c r="V163" s="1" t="s">
        <v>806</v>
      </c>
      <c r="W163" s="1" t="s">
        <v>812</v>
      </c>
      <c r="X163" s="1" t="s">
        <v>766</v>
      </c>
      <c r="AC163" s="1" t="s">
        <v>652</v>
      </c>
      <c r="AG163" s="1">
        <v>180</v>
      </c>
      <c r="AI163" s="1" t="s">
        <v>213</v>
      </c>
    </row>
    <row r="164" spans="1:35" ht="60" x14ac:dyDescent="0.25">
      <c r="A164" s="1" t="s">
        <v>768</v>
      </c>
      <c r="B164" s="1">
        <v>21161</v>
      </c>
      <c r="D164" s="1" t="s">
        <v>1066</v>
      </c>
      <c r="F164" s="1" t="s">
        <v>58</v>
      </c>
      <c r="G164" s="1" t="s">
        <v>164</v>
      </c>
      <c r="H164" s="48">
        <v>7500</v>
      </c>
      <c r="K164" s="36">
        <v>45471</v>
      </c>
      <c r="L164" s="36">
        <v>45499</v>
      </c>
      <c r="M164" s="36">
        <v>45319</v>
      </c>
      <c r="N164" s="1" t="s">
        <v>1067</v>
      </c>
      <c r="O164" s="1" t="s">
        <v>620</v>
      </c>
      <c r="P164" s="1">
        <v>2605138</v>
      </c>
      <c r="Q164" s="1" t="s">
        <v>646</v>
      </c>
      <c r="S164" s="1" t="s">
        <v>351</v>
      </c>
      <c r="T164" s="1" t="s">
        <v>385</v>
      </c>
      <c r="V164" s="1" t="s">
        <v>806</v>
      </c>
      <c r="W164" s="1" t="s">
        <v>659</v>
      </c>
      <c r="X164" s="1" t="s">
        <v>766</v>
      </c>
      <c r="AC164" s="1" t="s">
        <v>652</v>
      </c>
      <c r="AG164" s="1">
        <v>180</v>
      </c>
      <c r="AI164" s="1" t="s">
        <v>177</v>
      </c>
    </row>
    <row r="165" spans="1:35" ht="60" x14ac:dyDescent="0.25">
      <c r="A165" s="1" t="s">
        <v>768</v>
      </c>
      <c r="B165" s="1">
        <v>21162</v>
      </c>
      <c r="D165" s="1" t="s">
        <v>1068</v>
      </c>
      <c r="F165" s="1" t="s">
        <v>58</v>
      </c>
      <c r="G165" s="1" t="s">
        <v>164</v>
      </c>
      <c r="H165" s="48">
        <v>30606</v>
      </c>
      <c r="K165" s="36">
        <v>45081</v>
      </c>
      <c r="L165" s="36">
        <v>45412</v>
      </c>
      <c r="M165" s="36">
        <v>45232</v>
      </c>
      <c r="N165" s="1" t="s">
        <v>1069</v>
      </c>
      <c r="O165" s="1" t="s">
        <v>1070</v>
      </c>
      <c r="P165" s="1">
        <v>11203442</v>
      </c>
      <c r="Q165" s="1" t="s">
        <v>496</v>
      </c>
      <c r="S165" s="1" t="s">
        <v>359</v>
      </c>
      <c r="T165" s="1" t="s">
        <v>811</v>
      </c>
      <c r="V165" s="1" t="s">
        <v>792</v>
      </c>
      <c r="W165" s="1" t="s">
        <v>359</v>
      </c>
      <c r="X165" s="1" t="s">
        <v>766</v>
      </c>
      <c r="AC165" s="1" t="s">
        <v>652</v>
      </c>
      <c r="AG165" s="1">
        <v>180</v>
      </c>
      <c r="AI165" s="1" t="s">
        <v>173</v>
      </c>
    </row>
    <row r="166" spans="1:35" ht="60" x14ac:dyDescent="0.25">
      <c r="A166" s="1" t="s">
        <v>763</v>
      </c>
      <c r="B166" s="1">
        <v>21163</v>
      </c>
      <c r="D166" s="1" t="s">
        <v>1071</v>
      </c>
      <c r="F166" s="1" t="s">
        <v>765</v>
      </c>
      <c r="H166" s="48">
        <v>200000</v>
      </c>
      <c r="K166" s="36">
        <v>45502</v>
      </c>
      <c r="M166" s="36" t="s">
        <v>649</v>
      </c>
      <c r="Q166" s="1" t="s">
        <v>665</v>
      </c>
      <c r="S166" s="1" t="s">
        <v>505</v>
      </c>
      <c r="T166" s="1" t="s">
        <v>385</v>
      </c>
      <c r="V166" s="1" t="s">
        <v>787</v>
      </c>
      <c r="W166" s="1" t="s">
        <v>935</v>
      </c>
      <c r="X166" s="1" t="s">
        <v>766</v>
      </c>
      <c r="AC166" s="1" t="s">
        <v>120</v>
      </c>
      <c r="AG166" s="1">
        <v>180</v>
      </c>
      <c r="AI166" s="1" t="s">
        <v>788</v>
      </c>
    </row>
    <row r="167" spans="1:35" ht="45" x14ac:dyDescent="0.25">
      <c r="A167" s="1" t="s">
        <v>763</v>
      </c>
      <c r="B167" s="1">
        <v>21164</v>
      </c>
      <c r="D167" s="1" t="s">
        <v>1072</v>
      </c>
      <c r="F167" s="1" t="s">
        <v>765</v>
      </c>
      <c r="H167" s="48">
        <v>101000</v>
      </c>
      <c r="K167" s="36">
        <v>45809</v>
      </c>
      <c r="M167" s="36" t="s">
        <v>649</v>
      </c>
      <c r="Q167" s="1" t="s">
        <v>646</v>
      </c>
      <c r="S167" s="1" t="s">
        <v>1073</v>
      </c>
      <c r="T167" s="1" t="s">
        <v>692</v>
      </c>
      <c r="V167" s="1" t="s">
        <v>781</v>
      </c>
      <c r="W167" s="1" t="s">
        <v>271</v>
      </c>
      <c r="X167" s="1" t="s">
        <v>766</v>
      </c>
      <c r="AC167" s="1" t="s">
        <v>652</v>
      </c>
      <c r="AG167" s="1">
        <v>180</v>
      </c>
      <c r="AI167" s="1" t="s">
        <v>81</v>
      </c>
    </row>
    <row r="168" spans="1:35" ht="60" x14ac:dyDescent="0.25">
      <c r="A168" s="1" t="s">
        <v>768</v>
      </c>
      <c r="B168" s="1">
        <v>21165</v>
      </c>
      <c r="D168" s="1" t="s">
        <v>1074</v>
      </c>
      <c r="F168" s="1" t="s">
        <v>58</v>
      </c>
      <c r="G168" s="1" t="s">
        <v>164</v>
      </c>
      <c r="H168" s="48">
        <v>60260</v>
      </c>
      <c r="K168" s="36">
        <v>45488</v>
      </c>
      <c r="L168" s="36">
        <v>45674</v>
      </c>
      <c r="M168" s="36">
        <v>45494</v>
      </c>
      <c r="N168" s="1" t="s">
        <v>1075</v>
      </c>
      <c r="O168" s="1" t="s">
        <v>620</v>
      </c>
      <c r="P168" s="1">
        <v>1918150</v>
      </c>
      <c r="Q168" s="1" t="s">
        <v>646</v>
      </c>
      <c r="S168" s="1" t="s">
        <v>691</v>
      </c>
      <c r="T168" s="1" t="s">
        <v>641</v>
      </c>
      <c r="V168" s="1" t="s">
        <v>792</v>
      </c>
      <c r="W168" s="1" t="s">
        <v>722</v>
      </c>
      <c r="X168" s="1" t="s">
        <v>766</v>
      </c>
      <c r="AC168" s="1" t="s">
        <v>652</v>
      </c>
      <c r="AG168" s="1">
        <v>180</v>
      </c>
      <c r="AI168" s="1" t="s">
        <v>777</v>
      </c>
    </row>
    <row r="169" spans="1:35" ht="60" x14ac:dyDescent="0.25">
      <c r="A169" s="1" t="s">
        <v>768</v>
      </c>
      <c r="B169" s="1">
        <v>21166</v>
      </c>
      <c r="D169" s="1" t="s">
        <v>1076</v>
      </c>
      <c r="F169" s="1" t="s">
        <v>58</v>
      </c>
      <c r="G169" s="1" t="s">
        <v>164</v>
      </c>
      <c r="H169" s="48">
        <v>9892</v>
      </c>
      <c r="K169" s="36">
        <v>45383</v>
      </c>
      <c r="L169" s="36">
        <v>45747</v>
      </c>
      <c r="M169" s="36">
        <v>45567</v>
      </c>
      <c r="N169" s="1" t="s">
        <v>1077</v>
      </c>
      <c r="O169" s="1" t="s">
        <v>114</v>
      </c>
      <c r="P169" s="1">
        <v>1051511</v>
      </c>
      <c r="Q169" s="1" t="s">
        <v>665</v>
      </c>
      <c r="S169" s="1" t="s">
        <v>91</v>
      </c>
      <c r="T169" s="1" t="s">
        <v>662</v>
      </c>
      <c r="V169" s="1" t="s">
        <v>792</v>
      </c>
      <c r="W169" s="1" t="s">
        <v>659</v>
      </c>
      <c r="X169" s="1" t="s">
        <v>766</v>
      </c>
      <c r="AC169" s="1" t="s">
        <v>120</v>
      </c>
      <c r="AG169" s="1">
        <v>180</v>
      </c>
      <c r="AI169" s="1" t="s">
        <v>54</v>
      </c>
    </row>
    <row r="170" spans="1:35" ht="60" x14ac:dyDescent="0.25">
      <c r="A170" s="1" t="s">
        <v>768</v>
      </c>
      <c r="B170" s="1">
        <v>21167</v>
      </c>
      <c r="D170" s="1" t="s">
        <v>1078</v>
      </c>
      <c r="F170" s="1" t="s">
        <v>58</v>
      </c>
      <c r="G170" s="1" t="s">
        <v>845</v>
      </c>
      <c r="H170" s="48">
        <v>60000</v>
      </c>
      <c r="K170" s="36">
        <v>45492</v>
      </c>
      <c r="L170" s="36">
        <v>46112</v>
      </c>
      <c r="M170" s="36">
        <v>45932</v>
      </c>
      <c r="N170" s="1" t="s">
        <v>1079</v>
      </c>
      <c r="O170" s="1" t="s">
        <v>114</v>
      </c>
      <c r="P170" s="1">
        <v>11876632</v>
      </c>
      <c r="Q170" s="1" t="s">
        <v>162</v>
      </c>
      <c r="S170" s="1" t="s">
        <v>719</v>
      </c>
      <c r="T170" s="1" t="s">
        <v>641</v>
      </c>
      <c r="V170" s="1" t="s">
        <v>787</v>
      </c>
      <c r="W170" s="1" t="s">
        <v>823</v>
      </c>
      <c r="X170" s="1" t="s">
        <v>766</v>
      </c>
      <c r="AC170" s="1" t="s">
        <v>652</v>
      </c>
      <c r="AG170" s="1">
        <v>180</v>
      </c>
      <c r="AI170" s="1" t="s">
        <v>497</v>
      </c>
    </row>
    <row r="171" spans="1:35" ht="60" x14ac:dyDescent="0.25">
      <c r="A171" s="1" t="s">
        <v>768</v>
      </c>
      <c r="B171" s="1">
        <v>21168</v>
      </c>
      <c r="D171" s="1" t="s">
        <v>1080</v>
      </c>
      <c r="F171" s="1" t="s">
        <v>58</v>
      </c>
      <c r="G171" s="1" t="s">
        <v>164</v>
      </c>
      <c r="H171" s="48">
        <v>16440</v>
      </c>
      <c r="K171" s="36">
        <v>45467</v>
      </c>
      <c r="L171" s="36">
        <v>45481</v>
      </c>
      <c r="M171" s="36">
        <v>45301</v>
      </c>
      <c r="N171" s="1" t="s">
        <v>810</v>
      </c>
      <c r="O171" s="1" t="s">
        <v>114</v>
      </c>
      <c r="P171" s="1" t="s">
        <v>810</v>
      </c>
      <c r="Q171" s="1" t="s">
        <v>549</v>
      </c>
      <c r="S171" s="1" t="s">
        <v>215</v>
      </c>
      <c r="T171" s="1" t="s">
        <v>811</v>
      </c>
      <c r="V171" s="1" t="s">
        <v>806</v>
      </c>
      <c r="W171" s="1" t="s">
        <v>812</v>
      </c>
      <c r="X171" s="1" t="s">
        <v>766</v>
      </c>
      <c r="AC171" s="1" t="s">
        <v>652</v>
      </c>
      <c r="AG171" s="1">
        <v>180</v>
      </c>
      <c r="AI171" s="1" t="s">
        <v>213</v>
      </c>
    </row>
    <row r="172" spans="1:35" ht="60" x14ac:dyDescent="0.25">
      <c r="A172" s="1" t="s">
        <v>768</v>
      </c>
      <c r="B172" s="1">
        <v>21169</v>
      </c>
      <c r="D172" s="1" t="s">
        <v>1080</v>
      </c>
      <c r="F172" s="1" t="s">
        <v>58</v>
      </c>
      <c r="G172" s="1" t="s">
        <v>164</v>
      </c>
      <c r="H172" s="48">
        <v>7236</v>
      </c>
      <c r="K172" s="36">
        <v>45474</v>
      </c>
      <c r="L172" s="36">
        <v>45481</v>
      </c>
      <c r="M172" s="36">
        <v>45301</v>
      </c>
      <c r="N172" s="1" t="s">
        <v>810</v>
      </c>
      <c r="O172" s="1" t="s">
        <v>114</v>
      </c>
      <c r="P172" s="1" t="s">
        <v>810</v>
      </c>
      <c r="Q172" s="1" t="s">
        <v>549</v>
      </c>
      <c r="S172" s="1" t="s">
        <v>215</v>
      </c>
      <c r="T172" s="1" t="s">
        <v>811</v>
      </c>
      <c r="V172" s="1" t="s">
        <v>806</v>
      </c>
      <c r="W172" s="1" t="s">
        <v>812</v>
      </c>
      <c r="X172" s="1" t="s">
        <v>766</v>
      </c>
      <c r="AC172" s="1" t="s">
        <v>652</v>
      </c>
      <c r="AG172" s="1">
        <v>180</v>
      </c>
      <c r="AI172" s="1" t="s">
        <v>213</v>
      </c>
    </row>
    <row r="173" spans="1:35" ht="60" x14ac:dyDescent="0.25">
      <c r="A173" s="1" t="s">
        <v>768</v>
      </c>
      <c r="B173" s="1">
        <v>21170</v>
      </c>
      <c r="D173" s="1" t="s">
        <v>1080</v>
      </c>
      <c r="F173" s="1" t="s">
        <v>58</v>
      </c>
      <c r="G173" s="1" t="s">
        <v>164</v>
      </c>
      <c r="H173" s="48">
        <v>6222</v>
      </c>
      <c r="K173" s="36">
        <v>45468</v>
      </c>
      <c r="L173" s="36">
        <v>45474</v>
      </c>
      <c r="M173" s="36">
        <v>45294</v>
      </c>
      <c r="N173" s="1" t="s">
        <v>810</v>
      </c>
      <c r="O173" s="1" t="s">
        <v>114</v>
      </c>
      <c r="P173" s="1" t="s">
        <v>810</v>
      </c>
      <c r="Q173" s="1" t="s">
        <v>549</v>
      </c>
      <c r="S173" s="1" t="s">
        <v>215</v>
      </c>
      <c r="T173" s="1" t="s">
        <v>811</v>
      </c>
      <c r="V173" s="1" t="s">
        <v>806</v>
      </c>
      <c r="W173" s="1" t="s">
        <v>812</v>
      </c>
      <c r="X173" s="1" t="s">
        <v>766</v>
      </c>
      <c r="AC173" s="1" t="s">
        <v>652</v>
      </c>
      <c r="AG173" s="1">
        <v>180</v>
      </c>
      <c r="AI173" s="1" t="s">
        <v>213</v>
      </c>
    </row>
    <row r="174" spans="1:35" ht="60" x14ac:dyDescent="0.25">
      <c r="A174" s="1" t="s">
        <v>768</v>
      </c>
      <c r="B174" s="1">
        <v>21171</v>
      </c>
      <c r="D174" s="1" t="s">
        <v>1080</v>
      </c>
      <c r="F174" s="1" t="s">
        <v>58</v>
      </c>
      <c r="G174" s="1" t="s">
        <v>164</v>
      </c>
      <c r="H174" s="48">
        <v>13633</v>
      </c>
      <c r="K174" s="36">
        <v>45444</v>
      </c>
      <c r="L174" s="36">
        <v>45473</v>
      </c>
      <c r="M174" s="36">
        <v>45293</v>
      </c>
      <c r="N174" s="1" t="s">
        <v>810</v>
      </c>
      <c r="O174" s="1" t="s">
        <v>114</v>
      </c>
      <c r="P174" s="1" t="s">
        <v>810</v>
      </c>
      <c r="Q174" s="1" t="s">
        <v>549</v>
      </c>
      <c r="S174" s="1" t="s">
        <v>215</v>
      </c>
      <c r="T174" s="1" t="s">
        <v>811</v>
      </c>
      <c r="V174" s="1" t="s">
        <v>806</v>
      </c>
      <c r="W174" s="1" t="s">
        <v>812</v>
      </c>
      <c r="X174" s="1" t="s">
        <v>766</v>
      </c>
      <c r="AC174" s="1" t="s">
        <v>652</v>
      </c>
      <c r="AG174" s="1">
        <v>180</v>
      </c>
      <c r="AI174" s="1" t="s">
        <v>213</v>
      </c>
    </row>
    <row r="175" spans="1:35" ht="60" x14ac:dyDescent="0.25">
      <c r="A175" s="1" t="s">
        <v>768</v>
      </c>
      <c r="B175" s="1">
        <v>21172</v>
      </c>
      <c r="D175" s="1" t="s">
        <v>1081</v>
      </c>
      <c r="F175" s="1" t="s">
        <v>58</v>
      </c>
      <c r="G175" s="1" t="s">
        <v>164</v>
      </c>
      <c r="H175" s="48">
        <v>27955</v>
      </c>
      <c r="K175" s="36">
        <v>45489</v>
      </c>
      <c r="L175" s="36">
        <v>45673</v>
      </c>
      <c r="M175" s="36">
        <v>45493</v>
      </c>
      <c r="N175" s="1" t="s">
        <v>1082</v>
      </c>
      <c r="O175" s="1" t="s">
        <v>114</v>
      </c>
      <c r="P175" s="1">
        <v>7279669</v>
      </c>
      <c r="Q175" s="1" t="s">
        <v>646</v>
      </c>
      <c r="S175" s="1" t="s">
        <v>899</v>
      </c>
      <c r="T175" s="1" t="s">
        <v>780</v>
      </c>
      <c r="V175" s="1" t="s">
        <v>781</v>
      </c>
      <c r="W175" s="1" t="s">
        <v>1020</v>
      </c>
      <c r="X175" s="1" t="s">
        <v>766</v>
      </c>
      <c r="AC175" s="1" t="s">
        <v>652</v>
      </c>
      <c r="AG175" s="1">
        <v>180</v>
      </c>
      <c r="AI175" s="1" t="s">
        <v>149</v>
      </c>
    </row>
    <row r="176" spans="1:35" ht="60" x14ac:dyDescent="0.25">
      <c r="A176" s="1" t="s">
        <v>768</v>
      </c>
      <c r="B176" s="1">
        <v>21173</v>
      </c>
      <c r="D176" s="1" t="s">
        <v>1083</v>
      </c>
      <c r="F176" s="1" t="s">
        <v>58</v>
      </c>
      <c r="G176" s="1" t="s">
        <v>164</v>
      </c>
      <c r="H176" s="48">
        <v>18720</v>
      </c>
      <c r="K176" s="36">
        <v>45490</v>
      </c>
      <c r="L176" s="36">
        <v>45674</v>
      </c>
      <c r="M176" s="36">
        <v>45494</v>
      </c>
      <c r="N176" s="1" t="s">
        <v>1084</v>
      </c>
      <c r="O176" s="1" t="s">
        <v>114</v>
      </c>
      <c r="P176" s="1">
        <v>8067630</v>
      </c>
      <c r="Q176" s="1" t="s">
        <v>646</v>
      </c>
      <c r="S176" s="1" t="s">
        <v>899</v>
      </c>
      <c r="T176" s="1" t="s">
        <v>780</v>
      </c>
      <c r="V176" s="1" t="s">
        <v>781</v>
      </c>
      <c r="W176" s="1" t="s">
        <v>1020</v>
      </c>
      <c r="X176" s="1" t="s">
        <v>766</v>
      </c>
      <c r="AC176" s="1" t="s">
        <v>652</v>
      </c>
      <c r="AG176" s="1">
        <v>180</v>
      </c>
      <c r="AI176" s="1" t="s">
        <v>149</v>
      </c>
    </row>
    <row r="177" spans="1:35" ht="60" x14ac:dyDescent="0.25">
      <c r="A177" s="1" t="s">
        <v>768</v>
      </c>
      <c r="B177" s="1">
        <v>21174</v>
      </c>
      <c r="D177" s="1" t="s">
        <v>1085</v>
      </c>
      <c r="F177" s="1" t="s">
        <v>58</v>
      </c>
      <c r="G177" s="1" t="s">
        <v>164</v>
      </c>
      <c r="H177" s="48">
        <v>6380</v>
      </c>
      <c r="K177" s="36">
        <v>45413</v>
      </c>
      <c r="L177" s="36">
        <v>45504</v>
      </c>
      <c r="M177" s="36">
        <v>45324</v>
      </c>
      <c r="N177" s="1" t="s">
        <v>1086</v>
      </c>
      <c r="O177" s="1" t="s">
        <v>114</v>
      </c>
      <c r="P177" s="1">
        <v>12246730</v>
      </c>
      <c r="Q177" s="1" t="s">
        <v>646</v>
      </c>
      <c r="S177" s="1" t="s">
        <v>657</v>
      </c>
      <c r="T177" s="1" t="s">
        <v>385</v>
      </c>
      <c r="V177" s="1" t="s">
        <v>787</v>
      </c>
      <c r="W177" s="1" t="s">
        <v>657</v>
      </c>
      <c r="X177" s="1" t="s">
        <v>766</v>
      </c>
      <c r="AC177" s="1" t="s">
        <v>652</v>
      </c>
      <c r="AG177" s="1">
        <v>180</v>
      </c>
      <c r="AI177" s="1" t="s">
        <v>177</v>
      </c>
    </row>
    <row r="178" spans="1:35" ht="60" x14ac:dyDescent="0.25">
      <c r="A178" s="1" t="s">
        <v>768</v>
      </c>
      <c r="B178" s="1">
        <v>21175</v>
      </c>
      <c r="D178" s="1" t="s">
        <v>1087</v>
      </c>
      <c r="F178" s="1" t="s">
        <v>58</v>
      </c>
      <c r="G178" s="1" t="s">
        <v>164</v>
      </c>
      <c r="H178" s="48">
        <v>24000</v>
      </c>
      <c r="K178" s="36">
        <v>45586</v>
      </c>
      <c r="L178" s="36">
        <v>45766</v>
      </c>
      <c r="M178" s="36">
        <v>45586</v>
      </c>
      <c r="N178" s="1" t="s">
        <v>1088</v>
      </c>
      <c r="O178" s="1" t="s">
        <v>620</v>
      </c>
      <c r="P178" s="1">
        <v>1795094</v>
      </c>
      <c r="Q178" s="1" t="s">
        <v>771</v>
      </c>
      <c r="S178" s="1" t="s">
        <v>528</v>
      </c>
      <c r="T178" s="1" t="s">
        <v>51</v>
      </c>
      <c r="V178" s="1" t="s">
        <v>806</v>
      </c>
      <c r="W178" s="1" t="s">
        <v>528</v>
      </c>
      <c r="X178" s="1" t="s">
        <v>44</v>
      </c>
      <c r="AC178" s="1" t="s">
        <v>652</v>
      </c>
      <c r="AG178" s="1">
        <v>180</v>
      </c>
      <c r="AI178" s="1" t="s">
        <v>253</v>
      </c>
    </row>
    <row r="179" spans="1:35" ht="60" x14ac:dyDescent="0.25">
      <c r="A179" s="1" t="s">
        <v>768</v>
      </c>
      <c r="B179" s="1">
        <v>21176</v>
      </c>
      <c r="D179" s="1" t="s">
        <v>1089</v>
      </c>
      <c r="F179" s="1" t="s">
        <v>58</v>
      </c>
      <c r="G179" s="1" t="s">
        <v>164</v>
      </c>
      <c r="H179" s="48">
        <v>8250</v>
      </c>
      <c r="K179" s="36">
        <v>45413</v>
      </c>
      <c r="L179" s="36">
        <v>45504</v>
      </c>
      <c r="M179" s="36">
        <v>45324</v>
      </c>
      <c r="N179" s="1" t="s">
        <v>1090</v>
      </c>
      <c r="O179" s="1" t="s">
        <v>114</v>
      </c>
      <c r="P179" s="1" t="s">
        <v>1091</v>
      </c>
      <c r="Q179" s="1" t="s">
        <v>646</v>
      </c>
      <c r="S179" s="1" t="s">
        <v>657</v>
      </c>
      <c r="T179" s="1" t="s">
        <v>385</v>
      </c>
      <c r="V179" s="1" t="s">
        <v>787</v>
      </c>
      <c r="W179" s="1" t="s">
        <v>657</v>
      </c>
      <c r="X179" s="1" t="s">
        <v>766</v>
      </c>
      <c r="AC179" s="1" t="s">
        <v>652</v>
      </c>
      <c r="AG179" s="1">
        <v>180</v>
      </c>
      <c r="AI179" s="1" t="s">
        <v>149</v>
      </c>
    </row>
    <row r="180" spans="1:35" ht="60" x14ac:dyDescent="0.25">
      <c r="A180" s="1" t="s">
        <v>768</v>
      </c>
      <c r="B180" s="1">
        <v>21177</v>
      </c>
      <c r="D180" s="1" t="s">
        <v>1092</v>
      </c>
      <c r="F180" s="1" t="s">
        <v>58</v>
      </c>
      <c r="G180" s="1" t="s">
        <v>164</v>
      </c>
      <c r="H180" s="48">
        <v>12285</v>
      </c>
      <c r="K180" s="36">
        <v>45456</v>
      </c>
      <c r="L180" s="36">
        <v>45456</v>
      </c>
      <c r="M180" s="36">
        <v>45276</v>
      </c>
      <c r="N180" s="1" t="s">
        <v>836</v>
      </c>
      <c r="O180" s="1" t="s">
        <v>114</v>
      </c>
      <c r="P180" s="1">
        <v>3617412</v>
      </c>
      <c r="Q180" s="1" t="s">
        <v>646</v>
      </c>
      <c r="S180" s="1" t="s">
        <v>145</v>
      </c>
      <c r="T180" s="1" t="s">
        <v>811</v>
      </c>
      <c r="V180" s="1" t="s">
        <v>145</v>
      </c>
      <c r="W180" s="1" t="s">
        <v>145</v>
      </c>
      <c r="X180" s="1" t="s">
        <v>766</v>
      </c>
      <c r="AC180" s="1" t="s">
        <v>652</v>
      </c>
      <c r="AG180" s="1">
        <v>180</v>
      </c>
      <c r="AI180" s="1" t="s">
        <v>777</v>
      </c>
    </row>
    <row r="181" spans="1:35" ht="60" x14ac:dyDescent="0.25">
      <c r="A181" s="1" t="s">
        <v>768</v>
      </c>
      <c r="B181" s="1">
        <v>21178</v>
      </c>
      <c r="D181" s="1" t="s">
        <v>1093</v>
      </c>
      <c r="F181" s="1" t="s">
        <v>58</v>
      </c>
      <c r="G181" s="1" t="s">
        <v>785</v>
      </c>
      <c r="H181" s="48">
        <v>30000</v>
      </c>
      <c r="K181" s="36">
        <v>45383</v>
      </c>
      <c r="L181" s="36">
        <v>46112</v>
      </c>
      <c r="M181" s="36">
        <v>45932</v>
      </c>
      <c r="N181" s="1" t="s">
        <v>1094</v>
      </c>
      <c r="O181" s="1" t="s">
        <v>114</v>
      </c>
      <c r="P181" s="1" t="s">
        <v>70</v>
      </c>
      <c r="Q181" s="1" t="s">
        <v>496</v>
      </c>
      <c r="S181" s="1" t="s">
        <v>218</v>
      </c>
      <c r="T181" s="1" t="s">
        <v>811</v>
      </c>
      <c r="V181" s="1" t="s">
        <v>792</v>
      </c>
      <c r="W181" s="1" t="s">
        <v>1095</v>
      </c>
      <c r="X181" s="1" t="s">
        <v>44</v>
      </c>
      <c r="AC181" s="1" t="s">
        <v>652</v>
      </c>
      <c r="AG181" s="1">
        <v>180</v>
      </c>
      <c r="AI181" s="1" t="s">
        <v>544</v>
      </c>
    </row>
    <row r="182" spans="1:35" ht="60" x14ac:dyDescent="0.25">
      <c r="A182" s="1" t="s">
        <v>768</v>
      </c>
      <c r="B182" s="1">
        <v>21179</v>
      </c>
      <c r="D182" s="1" t="s">
        <v>1065</v>
      </c>
      <c r="F182" s="1" t="s">
        <v>58</v>
      </c>
      <c r="G182" s="1" t="s">
        <v>164</v>
      </c>
      <c r="H182" s="48">
        <v>6105</v>
      </c>
      <c r="K182" s="36">
        <v>45482</v>
      </c>
      <c r="L182" s="36">
        <v>45488</v>
      </c>
      <c r="M182" s="36">
        <v>45308</v>
      </c>
      <c r="N182" s="1" t="s">
        <v>810</v>
      </c>
      <c r="O182" s="1" t="s">
        <v>114</v>
      </c>
      <c r="P182" s="1" t="s">
        <v>810</v>
      </c>
      <c r="Q182" s="1" t="s">
        <v>549</v>
      </c>
      <c r="S182" s="1" t="s">
        <v>215</v>
      </c>
      <c r="T182" s="1" t="s">
        <v>811</v>
      </c>
      <c r="V182" s="1" t="s">
        <v>806</v>
      </c>
      <c r="W182" s="1" t="s">
        <v>812</v>
      </c>
      <c r="X182" s="1" t="s">
        <v>766</v>
      </c>
      <c r="AC182" s="1" t="s">
        <v>652</v>
      </c>
      <c r="AG182" s="1">
        <v>180</v>
      </c>
      <c r="AI182" s="1" t="s">
        <v>213</v>
      </c>
    </row>
    <row r="183" spans="1:35" ht="60" x14ac:dyDescent="0.25">
      <c r="A183" s="1" t="s">
        <v>768</v>
      </c>
      <c r="B183" s="1">
        <v>21180</v>
      </c>
      <c r="D183" s="1" t="s">
        <v>1065</v>
      </c>
      <c r="F183" s="1" t="s">
        <v>58</v>
      </c>
      <c r="G183" s="1" t="s">
        <v>164</v>
      </c>
      <c r="H183" s="48">
        <v>8700</v>
      </c>
      <c r="K183" s="36">
        <v>45481</v>
      </c>
      <c r="L183" s="36">
        <v>45488</v>
      </c>
      <c r="M183" s="36">
        <v>45308</v>
      </c>
      <c r="N183" s="1" t="s">
        <v>810</v>
      </c>
      <c r="O183" s="1" t="s">
        <v>114</v>
      </c>
      <c r="P183" s="1" t="s">
        <v>810</v>
      </c>
      <c r="Q183" s="1" t="s">
        <v>549</v>
      </c>
      <c r="S183" s="1" t="s">
        <v>215</v>
      </c>
      <c r="T183" s="1" t="s">
        <v>811</v>
      </c>
      <c r="V183" s="1" t="s">
        <v>806</v>
      </c>
      <c r="W183" s="1" t="s">
        <v>812</v>
      </c>
      <c r="X183" s="1" t="s">
        <v>766</v>
      </c>
      <c r="AC183" s="1" t="s">
        <v>652</v>
      </c>
      <c r="AG183" s="1">
        <v>180</v>
      </c>
      <c r="AI183" s="1" t="s">
        <v>213</v>
      </c>
    </row>
    <row r="184" spans="1:35" ht="60" x14ac:dyDescent="0.25">
      <c r="A184" s="1" t="s">
        <v>768</v>
      </c>
      <c r="B184" s="1">
        <v>21181</v>
      </c>
      <c r="D184" s="1" t="s">
        <v>1096</v>
      </c>
      <c r="F184" s="1" t="s">
        <v>58</v>
      </c>
      <c r="G184" s="1" t="s">
        <v>164</v>
      </c>
      <c r="H184" s="48">
        <v>19700</v>
      </c>
      <c r="K184" s="36">
        <v>45474</v>
      </c>
      <c r="L184" s="36">
        <v>45657</v>
      </c>
      <c r="M184" s="36">
        <v>45477</v>
      </c>
      <c r="N184" s="1" t="s">
        <v>1090</v>
      </c>
      <c r="O184" s="1" t="s">
        <v>114</v>
      </c>
      <c r="P184" s="1" t="s">
        <v>1091</v>
      </c>
      <c r="Q184" s="1" t="s">
        <v>646</v>
      </c>
      <c r="S184" s="1" t="s">
        <v>657</v>
      </c>
      <c r="T184" s="1" t="s">
        <v>385</v>
      </c>
      <c r="V184" s="1" t="s">
        <v>787</v>
      </c>
      <c r="W184" s="1" t="s">
        <v>657</v>
      </c>
      <c r="X184" s="1" t="s">
        <v>766</v>
      </c>
      <c r="AC184" s="1" t="s">
        <v>652</v>
      </c>
      <c r="AG184" s="1">
        <v>180</v>
      </c>
      <c r="AI184" s="1" t="s">
        <v>149</v>
      </c>
    </row>
    <row r="185" spans="1:35" ht="60" x14ac:dyDescent="0.25">
      <c r="A185" s="1" t="s">
        <v>768</v>
      </c>
      <c r="B185" s="1">
        <v>21182</v>
      </c>
      <c r="D185" s="1" t="s">
        <v>1097</v>
      </c>
      <c r="F185" s="1" t="s">
        <v>58</v>
      </c>
      <c r="G185" s="1" t="s">
        <v>845</v>
      </c>
      <c r="H185" s="48">
        <v>51500</v>
      </c>
      <c r="K185" s="36">
        <v>45490</v>
      </c>
      <c r="L185" s="36">
        <v>45747</v>
      </c>
      <c r="M185" s="36">
        <v>45567</v>
      </c>
      <c r="N185" s="1" t="s">
        <v>1098</v>
      </c>
      <c r="O185" s="1" t="s">
        <v>114</v>
      </c>
      <c r="P185" s="1">
        <v>5345282</v>
      </c>
      <c r="Q185" s="1" t="s">
        <v>646</v>
      </c>
      <c r="S185" s="1" t="s">
        <v>791</v>
      </c>
      <c r="T185" s="1" t="s">
        <v>662</v>
      </c>
      <c r="V185" s="1" t="s">
        <v>801</v>
      </c>
      <c r="W185" s="1" t="s">
        <v>823</v>
      </c>
      <c r="X185" s="1" t="s">
        <v>766</v>
      </c>
      <c r="AC185" s="1" t="s">
        <v>652</v>
      </c>
      <c r="AG185" s="1">
        <v>180</v>
      </c>
      <c r="AI185" s="1" t="s">
        <v>177</v>
      </c>
    </row>
    <row r="186" spans="1:35" ht="45" x14ac:dyDescent="0.25">
      <c r="A186" s="1" t="s">
        <v>763</v>
      </c>
      <c r="B186" s="1">
        <v>21183</v>
      </c>
      <c r="D186" s="1" t="s">
        <v>1099</v>
      </c>
      <c r="F186" s="1" t="s">
        <v>765</v>
      </c>
      <c r="H186" s="48">
        <v>60000000</v>
      </c>
      <c r="K186" s="36">
        <v>45748</v>
      </c>
      <c r="M186" s="36" t="s">
        <v>649</v>
      </c>
      <c r="Q186" s="1" t="s">
        <v>665</v>
      </c>
      <c r="S186" s="1" t="s">
        <v>248</v>
      </c>
      <c r="T186" s="1" t="s">
        <v>662</v>
      </c>
      <c r="V186" s="1" t="s">
        <v>801</v>
      </c>
      <c r="W186" s="1" t="s">
        <v>823</v>
      </c>
      <c r="X186" s="1" t="s">
        <v>44</v>
      </c>
      <c r="AC186" s="1" t="s">
        <v>652</v>
      </c>
      <c r="AG186" s="1">
        <v>180</v>
      </c>
      <c r="AI186" s="1" t="s">
        <v>1100</v>
      </c>
    </row>
    <row r="187" spans="1:35" ht="45" x14ac:dyDescent="0.25">
      <c r="A187" s="1" t="s">
        <v>763</v>
      </c>
      <c r="B187" s="1">
        <v>21184</v>
      </c>
      <c r="D187" s="1" t="s">
        <v>1101</v>
      </c>
      <c r="F187" s="1" t="s">
        <v>765</v>
      </c>
      <c r="H187" s="48">
        <v>130000</v>
      </c>
      <c r="K187" s="36">
        <v>45485</v>
      </c>
      <c r="M187" s="36" t="s">
        <v>649</v>
      </c>
      <c r="Q187" s="1" t="s">
        <v>646</v>
      </c>
      <c r="S187" s="1" t="s">
        <v>99</v>
      </c>
      <c r="T187" s="1" t="s">
        <v>776</v>
      </c>
      <c r="V187" s="1" t="s">
        <v>781</v>
      </c>
      <c r="W187" s="1" t="s">
        <v>1102</v>
      </c>
      <c r="X187" s="1" t="s">
        <v>766</v>
      </c>
      <c r="AC187" s="1" t="s">
        <v>652</v>
      </c>
      <c r="AG187" s="1">
        <v>180</v>
      </c>
      <c r="AI187" s="1" t="s">
        <v>777</v>
      </c>
    </row>
    <row r="188" spans="1:35" ht="45" x14ac:dyDescent="0.25">
      <c r="A188" s="1" t="s">
        <v>763</v>
      </c>
      <c r="B188" s="1">
        <v>21185</v>
      </c>
      <c r="D188" s="1" t="s">
        <v>1103</v>
      </c>
      <c r="F188" s="1" t="s">
        <v>765</v>
      </c>
      <c r="H188" s="48">
        <v>100000</v>
      </c>
      <c r="K188" s="36">
        <v>45272</v>
      </c>
      <c r="M188" s="36" t="s">
        <v>649</v>
      </c>
      <c r="Q188" s="1" t="s">
        <v>646</v>
      </c>
      <c r="S188" s="1" t="s">
        <v>99</v>
      </c>
      <c r="T188" s="1" t="s">
        <v>780</v>
      </c>
      <c r="V188" s="1" t="s">
        <v>781</v>
      </c>
      <c r="W188" s="1" t="s">
        <v>1102</v>
      </c>
      <c r="X188" s="1" t="s">
        <v>766</v>
      </c>
      <c r="AC188" s="1" t="s">
        <v>652</v>
      </c>
      <c r="AG188" s="1">
        <v>180</v>
      </c>
      <c r="AI188" s="1" t="s">
        <v>777</v>
      </c>
    </row>
    <row r="189" spans="1:35" ht="60" x14ac:dyDescent="0.25">
      <c r="A189" s="1" t="s">
        <v>768</v>
      </c>
      <c r="B189" s="1">
        <v>21186</v>
      </c>
      <c r="D189" s="1" t="s">
        <v>1104</v>
      </c>
      <c r="F189" s="1" t="s">
        <v>58</v>
      </c>
      <c r="G189" s="1" t="s">
        <v>164</v>
      </c>
      <c r="H189" s="48">
        <v>7500</v>
      </c>
      <c r="K189" s="36">
        <v>45383</v>
      </c>
      <c r="L189" s="36">
        <v>45808</v>
      </c>
      <c r="M189" s="36">
        <v>45628</v>
      </c>
      <c r="N189" s="1" t="s">
        <v>1105</v>
      </c>
      <c r="O189" s="1" t="s">
        <v>620</v>
      </c>
      <c r="P189" s="1" t="s">
        <v>70</v>
      </c>
      <c r="Q189" s="1" t="s">
        <v>646</v>
      </c>
      <c r="S189" s="1" t="s">
        <v>418</v>
      </c>
      <c r="T189" s="1" t="s">
        <v>678</v>
      </c>
      <c r="V189" s="1" t="s">
        <v>806</v>
      </c>
      <c r="W189" s="1" t="s">
        <v>418</v>
      </c>
      <c r="X189" s="1" t="s">
        <v>766</v>
      </c>
      <c r="AC189" s="1" t="s">
        <v>652</v>
      </c>
      <c r="AG189" s="1">
        <v>180</v>
      </c>
      <c r="AI189" s="1" t="s">
        <v>177</v>
      </c>
    </row>
    <row r="190" spans="1:35" ht="90" x14ac:dyDescent="0.25">
      <c r="A190" s="45">
        <v>1300000</v>
      </c>
      <c r="B190" s="1">
        <v>21186</v>
      </c>
      <c r="D190" s="1" t="s">
        <v>1106</v>
      </c>
      <c r="F190" s="1" t="s">
        <v>765</v>
      </c>
      <c r="H190" s="48">
        <v>1300000</v>
      </c>
      <c r="K190" s="36">
        <v>45748</v>
      </c>
      <c r="M190" s="36" t="s">
        <v>649</v>
      </c>
      <c r="Q190" s="1" t="s">
        <v>670</v>
      </c>
      <c r="R190" s="1" t="s">
        <v>875</v>
      </c>
      <c r="S190" s="1" t="s">
        <v>136</v>
      </c>
      <c r="T190" s="1" t="s">
        <v>617</v>
      </c>
      <c r="U190" s="1" t="s">
        <v>617</v>
      </c>
      <c r="V190" s="1" t="s">
        <v>781</v>
      </c>
      <c r="W190" s="1" t="s">
        <v>136</v>
      </c>
      <c r="X190" s="1" t="s">
        <v>44</v>
      </c>
      <c r="Z190" s="1">
        <v>10225</v>
      </c>
      <c r="AC190" s="1" t="s">
        <v>652</v>
      </c>
      <c r="AE190" s="1" t="s">
        <v>1107</v>
      </c>
      <c r="AG190" s="1">
        <v>180</v>
      </c>
      <c r="AI190" s="1" t="s">
        <v>875</v>
      </c>
    </row>
    <row r="191" spans="1:35" ht="60" x14ac:dyDescent="0.25">
      <c r="A191" s="1" t="s">
        <v>768</v>
      </c>
      <c r="B191" s="1">
        <v>21187</v>
      </c>
      <c r="D191" s="1" t="s">
        <v>1108</v>
      </c>
      <c r="F191" s="1" t="s">
        <v>58</v>
      </c>
      <c r="G191" s="1" t="s">
        <v>307</v>
      </c>
      <c r="H191" s="48">
        <v>19998</v>
      </c>
      <c r="K191" s="36">
        <v>45505</v>
      </c>
      <c r="L191" s="36">
        <v>45566</v>
      </c>
      <c r="M191" s="36">
        <v>45386</v>
      </c>
      <c r="N191" s="1" t="s">
        <v>1109</v>
      </c>
      <c r="O191" s="1" t="s">
        <v>620</v>
      </c>
      <c r="P191" s="1">
        <v>1704623</v>
      </c>
      <c r="Q191" s="1" t="s">
        <v>665</v>
      </c>
      <c r="S191" s="1" t="s">
        <v>493</v>
      </c>
      <c r="T191" s="1" t="s">
        <v>51</v>
      </c>
      <c r="V191" s="1" t="s">
        <v>787</v>
      </c>
      <c r="W191" s="1" t="s">
        <v>1110</v>
      </c>
      <c r="X191" s="1" t="s">
        <v>766</v>
      </c>
      <c r="AC191" s="1" t="s">
        <v>120</v>
      </c>
      <c r="AG191" s="1">
        <v>180</v>
      </c>
      <c r="AI191" s="1" t="s">
        <v>788</v>
      </c>
    </row>
    <row r="192" spans="1:35" ht="60" x14ac:dyDescent="0.25">
      <c r="A192" s="1" t="s">
        <v>768</v>
      </c>
      <c r="B192" s="1">
        <v>21188</v>
      </c>
      <c r="D192" s="1" t="s">
        <v>1111</v>
      </c>
      <c r="F192" s="1" t="s">
        <v>58</v>
      </c>
      <c r="G192" s="1" t="s">
        <v>164</v>
      </c>
      <c r="H192" s="48">
        <v>13104</v>
      </c>
      <c r="K192" s="36">
        <v>45505</v>
      </c>
      <c r="L192" s="36">
        <v>45566</v>
      </c>
      <c r="M192" s="36">
        <v>45386</v>
      </c>
      <c r="N192" s="1" t="s">
        <v>1112</v>
      </c>
      <c r="O192" s="1" t="s">
        <v>620</v>
      </c>
      <c r="P192" s="1">
        <v>2642028</v>
      </c>
      <c r="Q192" s="1" t="s">
        <v>665</v>
      </c>
      <c r="S192" s="1" t="s">
        <v>493</v>
      </c>
      <c r="T192" s="1" t="s">
        <v>51</v>
      </c>
      <c r="V192" s="1" t="s">
        <v>787</v>
      </c>
      <c r="W192" s="1" t="s">
        <v>1110</v>
      </c>
      <c r="X192" s="1" t="s">
        <v>766</v>
      </c>
      <c r="AC192" s="1" t="s">
        <v>120</v>
      </c>
      <c r="AG192" s="1">
        <v>180</v>
      </c>
      <c r="AI192" s="1" t="s">
        <v>788</v>
      </c>
    </row>
    <row r="193" spans="1:35" ht="60" x14ac:dyDescent="0.25">
      <c r="A193" s="1" t="s">
        <v>768</v>
      </c>
      <c r="B193" s="1">
        <v>21189</v>
      </c>
      <c r="D193" s="1" t="s">
        <v>1113</v>
      </c>
      <c r="F193" s="1" t="s">
        <v>58</v>
      </c>
      <c r="G193" s="1" t="s">
        <v>307</v>
      </c>
      <c r="H193" s="48">
        <v>26334</v>
      </c>
      <c r="K193" s="36">
        <v>45505</v>
      </c>
      <c r="L193" s="36">
        <v>45566</v>
      </c>
      <c r="M193" s="36">
        <v>45386</v>
      </c>
      <c r="N193" s="1" t="s">
        <v>1114</v>
      </c>
      <c r="O193" s="1" t="s">
        <v>620</v>
      </c>
      <c r="P193" s="1">
        <v>1704623</v>
      </c>
      <c r="Q193" s="1" t="s">
        <v>665</v>
      </c>
      <c r="S193" s="1" t="s">
        <v>493</v>
      </c>
      <c r="T193" s="1" t="s">
        <v>51</v>
      </c>
      <c r="V193" s="1" t="s">
        <v>787</v>
      </c>
      <c r="W193" s="1" t="s">
        <v>1110</v>
      </c>
      <c r="X193" s="1" t="s">
        <v>766</v>
      </c>
      <c r="AC193" s="1" t="s">
        <v>120</v>
      </c>
      <c r="AG193" s="1">
        <v>180</v>
      </c>
      <c r="AI193" s="1" t="s">
        <v>788</v>
      </c>
    </row>
    <row r="194" spans="1:35" ht="60" x14ac:dyDescent="0.25">
      <c r="A194" s="1" t="s">
        <v>768</v>
      </c>
      <c r="B194" s="1">
        <v>21190</v>
      </c>
      <c r="D194" s="1" t="s">
        <v>1115</v>
      </c>
      <c r="F194" s="1" t="s">
        <v>58</v>
      </c>
      <c r="G194" s="1" t="s">
        <v>164</v>
      </c>
      <c r="H194" s="48">
        <v>23540</v>
      </c>
      <c r="K194" s="36">
        <v>45505</v>
      </c>
      <c r="L194" s="36">
        <v>45566</v>
      </c>
      <c r="M194" s="36">
        <v>45386</v>
      </c>
      <c r="N194" s="1" t="s">
        <v>1109</v>
      </c>
      <c r="O194" s="1" t="s">
        <v>620</v>
      </c>
      <c r="P194" s="1">
        <v>1704623</v>
      </c>
      <c r="Q194" s="1" t="s">
        <v>665</v>
      </c>
      <c r="S194" s="1" t="s">
        <v>493</v>
      </c>
      <c r="T194" s="1" t="s">
        <v>51</v>
      </c>
      <c r="V194" s="1" t="s">
        <v>787</v>
      </c>
      <c r="W194" s="1" t="s">
        <v>1110</v>
      </c>
      <c r="X194" s="1" t="s">
        <v>766</v>
      </c>
      <c r="AC194" s="1" t="s">
        <v>120</v>
      </c>
      <c r="AG194" s="1">
        <v>180</v>
      </c>
      <c r="AI194" s="1" t="s">
        <v>788</v>
      </c>
    </row>
    <row r="195" spans="1:35" ht="45" x14ac:dyDescent="0.25">
      <c r="A195" s="1" t="s">
        <v>763</v>
      </c>
      <c r="B195" s="1">
        <v>21191</v>
      </c>
      <c r="D195" s="1" t="s">
        <v>1106</v>
      </c>
      <c r="F195" s="1" t="s">
        <v>765</v>
      </c>
      <c r="H195" s="48">
        <v>1300000</v>
      </c>
      <c r="K195" s="36">
        <v>45748</v>
      </c>
      <c r="M195" s="36" t="s">
        <v>649</v>
      </c>
      <c r="Q195" s="1" t="s">
        <v>670</v>
      </c>
      <c r="S195" s="1" t="s">
        <v>136</v>
      </c>
      <c r="T195" s="1" t="s">
        <v>617</v>
      </c>
      <c r="V195" s="1" t="s">
        <v>781</v>
      </c>
      <c r="W195" s="1" t="s">
        <v>136</v>
      </c>
      <c r="X195" s="1" t="s">
        <v>44</v>
      </c>
      <c r="AC195" s="1" t="s">
        <v>652</v>
      </c>
      <c r="AG195" s="1">
        <v>180</v>
      </c>
      <c r="AI195" s="1" t="s">
        <v>875</v>
      </c>
    </row>
    <row r="196" spans="1:35" ht="90" x14ac:dyDescent="0.25">
      <c r="A196" s="1" t="s">
        <v>768</v>
      </c>
      <c r="B196" s="1">
        <v>21192</v>
      </c>
      <c r="D196" s="1" t="s">
        <v>1116</v>
      </c>
      <c r="F196" s="1" t="s">
        <v>58</v>
      </c>
      <c r="G196" s="1" t="s">
        <v>66</v>
      </c>
      <c r="H196" s="48">
        <v>37357</v>
      </c>
      <c r="K196" s="36">
        <v>45518</v>
      </c>
      <c r="L196" s="36">
        <v>45549</v>
      </c>
      <c r="M196" s="36">
        <v>45369</v>
      </c>
      <c r="N196" s="1" t="s">
        <v>1117</v>
      </c>
      <c r="O196" s="1" t="s">
        <v>114</v>
      </c>
      <c r="P196" s="1" t="s">
        <v>1118</v>
      </c>
      <c r="Q196" s="1" t="s">
        <v>1119</v>
      </c>
      <c r="S196" s="1" t="s">
        <v>205</v>
      </c>
      <c r="T196" s="1" t="s">
        <v>385</v>
      </c>
      <c r="V196" s="1" t="s">
        <v>806</v>
      </c>
      <c r="W196" s="1" t="s">
        <v>659</v>
      </c>
      <c r="X196" s="1" t="s">
        <v>766</v>
      </c>
      <c r="AC196" s="1" t="s">
        <v>120</v>
      </c>
      <c r="AG196" s="1">
        <v>180</v>
      </c>
      <c r="AI196" s="1" t="s">
        <v>263</v>
      </c>
    </row>
    <row r="197" spans="1:35" ht="60" x14ac:dyDescent="0.25">
      <c r="A197" s="1" t="s">
        <v>768</v>
      </c>
      <c r="B197" s="1">
        <v>21193</v>
      </c>
      <c r="D197" s="1" t="s">
        <v>1120</v>
      </c>
      <c r="F197" s="1" t="s">
        <v>58</v>
      </c>
      <c r="G197" s="1" t="s">
        <v>164</v>
      </c>
      <c r="H197" s="48">
        <v>5500</v>
      </c>
      <c r="K197" s="36">
        <v>45462</v>
      </c>
      <c r="L197" s="36">
        <v>45657</v>
      </c>
      <c r="M197" s="36">
        <v>45477</v>
      </c>
      <c r="N197" s="1" t="s">
        <v>1121</v>
      </c>
      <c r="O197" s="1" t="s">
        <v>620</v>
      </c>
      <c r="P197" s="1" t="s">
        <v>1122</v>
      </c>
      <c r="Q197" s="1" t="s">
        <v>646</v>
      </c>
      <c r="S197" s="1" t="s">
        <v>181</v>
      </c>
      <c r="T197" s="1" t="s">
        <v>692</v>
      </c>
      <c r="V197" s="1" t="s">
        <v>781</v>
      </c>
      <c r="W197" s="1" t="s">
        <v>85</v>
      </c>
      <c r="X197" s="1" t="s">
        <v>766</v>
      </c>
      <c r="AC197" s="1" t="s">
        <v>652</v>
      </c>
      <c r="AG197" s="1">
        <v>180</v>
      </c>
      <c r="AI197" s="1" t="s">
        <v>1123</v>
      </c>
    </row>
    <row r="198" spans="1:35" ht="60" x14ac:dyDescent="0.25">
      <c r="A198" s="1" t="s">
        <v>768</v>
      </c>
      <c r="B198" s="1">
        <v>21194</v>
      </c>
      <c r="D198" s="1" t="s">
        <v>1124</v>
      </c>
      <c r="F198" s="1" t="s">
        <v>58</v>
      </c>
      <c r="G198" s="1" t="s">
        <v>785</v>
      </c>
      <c r="H198" s="48">
        <v>12500</v>
      </c>
      <c r="K198" s="36">
        <v>45504</v>
      </c>
      <c r="L198" s="36">
        <v>46234</v>
      </c>
      <c r="M198" s="36">
        <v>46054</v>
      </c>
      <c r="N198" s="1" t="s">
        <v>1125</v>
      </c>
      <c r="O198" s="1" t="s">
        <v>114</v>
      </c>
      <c r="P198" s="1" t="s">
        <v>981</v>
      </c>
      <c r="Q198" s="1" t="s">
        <v>646</v>
      </c>
      <c r="S198" s="1" t="s">
        <v>659</v>
      </c>
      <c r="T198" s="1" t="s">
        <v>385</v>
      </c>
      <c r="V198" s="1" t="s">
        <v>806</v>
      </c>
      <c r="W198" s="1" t="s">
        <v>659</v>
      </c>
      <c r="X198" s="1" t="s">
        <v>766</v>
      </c>
      <c r="AC198" s="1" t="s">
        <v>652</v>
      </c>
      <c r="AG198" s="1">
        <v>180</v>
      </c>
      <c r="AI198" s="1" t="s">
        <v>149</v>
      </c>
    </row>
    <row r="199" spans="1:35" ht="150" x14ac:dyDescent="0.25">
      <c r="A199" s="1" t="s">
        <v>768</v>
      </c>
      <c r="B199" s="1">
        <v>21195</v>
      </c>
      <c r="D199" s="1" t="s">
        <v>1126</v>
      </c>
      <c r="F199" s="1" t="s">
        <v>58</v>
      </c>
      <c r="G199" s="1" t="s">
        <v>307</v>
      </c>
      <c r="H199" s="48">
        <v>50000</v>
      </c>
      <c r="K199" s="36">
        <v>45543</v>
      </c>
      <c r="L199" s="36">
        <v>45565</v>
      </c>
      <c r="M199" s="36">
        <v>45385</v>
      </c>
      <c r="N199" s="1" t="s">
        <v>1127</v>
      </c>
      <c r="O199" s="1" t="s">
        <v>114</v>
      </c>
      <c r="P199" s="1">
        <v>7792097</v>
      </c>
      <c r="Q199" s="1" t="s">
        <v>771</v>
      </c>
      <c r="S199" s="1" t="s">
        <v>390</v>
      </c>
      <c r="T199" s="1" t="s">
        <v>385</v>
      </c>
      <c r="V199" s="1" t="s">
        <v>787</v>
      </c>
      <c r="W199" s="1" t="s">
        <v>659</v>
      </c>
      <c r="X199" s="1" t="s">
        <v>766</v>
      </c>
      <c r="AC199" s="1" t="s">
        <v>120</v>
      </c>
      <c r="AG199" s="1">
        <v>180</v>
      </c>
      <c r="AI199" s="1" t="s">
        <v>253</v>
      </c>
    </row>
    <row r="200" spans="1:35" ht="60" x14ac:dyDescent="0.25">
      <c r="A200" s="1" t="s">
        <v>768</v>
      </c>
      <c r="B200" s="1">
        <v>21196</v>
      </c>
      <c r="D200" s="1" t="s">
        <v>1128</v>
      </c>
      <c r="F200" s="1" t="s">
        <v>58</v>
      </c>
      <c r="G200" s="1" t="s">
        <v>164</v>
      </c>
      <c r="H200" s="48">
        <v>24000</v>
      </c>
      <c r="K200" s="36">
        <v>45536</v>
      </c>
      <c r="L200" s="36">
        <v>45869</v>
      </c>
      <c r="M200" s="36">
        <v>45689</v>
      </c>
      <c r="N200" s="1" t="s">
        <v>1129</v>
      </c>
      <c r="O200" s="1" t="s">
        <v>114</v>
      </c>
      <c r="P200" s="1" t="s">
        <v>1130</v>
      </c>
      <c r="Q200" s="1" t="s">
        <v>496</v>
      </c>
      <c r="S200" s="1" t="s">
        <v>528</v>
      </c>
      <c r="T200" s="1" t="s">
        <v>51</v>
      </c>
      <c r="V200" s="1" t="s">
        <v>806</v>
      </c>
      <c r="W200" s="1" t="s">
        <v>528</v>
      </c>
      <c r="X200" s="1" t="s">
        <v>766</v>
      </c>
      <c r="AC200" s="1" t="s">
        <v>652</v>
      </c>
      <c r="AG200" s="1">
        <v>180</v>
      </c>
      <c r="AI200" s="1" t="s">
        <v>1131</v>
      </c>
    </row>
    <row r="201" spans="1:35" ht="60" x14ac:dyDescent="0.25">
      <c r="A201" s="1" t="s">
        <v>768</v>
      </c>
      <c r="B201" s="1">
        <v>21197</v>
      </c>
      <c r="D201" s="1" t="s">
        <v>1132</v>
      </c>
      <c r="F201" s="1" t="s">
        <v>58</v>
      </c>
      <c r="G201" s="1" t="s">
        <v>307</v>
      </c>
      <c r="H201" s="48">
        <v>7620</v>
      </c>
      <c r="K201" s="36">
        <v>45504</v>
      </c>
      <c r="L201" s="36">
        <v>45747</v>
      </c>
      <c r="M201" s="36">
        <v>45567</v>
      </c>
      <c r="N201" s="1" t="s">
        <v>1133</v>
      </c>
      <c r="O201" s="1" t="s">
        <v>114</v>
      </c>
      <c r="P201" s="1">
        <v>8836039</v>
      </c>
      <c r="Q201" s="1" t="s">
        <v>665</v>
      </c>
      <c r="S201" s="1" t="s">
        <v>248</v>
      </c>
      <c r="T201" s="1" t="s">
        <v>662</v>
      </c>
      <c r="V201" s="1" t="s">
        <v>1134</v>
      </c>
      <c r="W201" s="1" t="s">
        <v>791</v>
      </c>
      <c r="X201" s="1" t="s">
        <v>766</v>
      </c>
      <c r="AC201" s="1" t="s">
        <v>652</v>
      </c>
      <c r="AG201" s="1">
        <v>180</v>
      </c>
      <c r="AI201" s="1" t="s">
        <v>54</v>
      </c>
    </row>
    <row r="202" spans="1:35" ht="60" x14ac:dyDescent="0.25">
      <c r="A202" s="1" t="s">
        <v>768</v>
      </c>
      <c r="B202" s="1">
        <v>21198</v>
      </c>
      <c r="D202" s="1" t="s">
        <v>1135</v>
      </c>
      <c r="F202" s="1" t="s">
        <v>58</v>
      </c>
      <c r="G202" s="1" t="s">
        <v>164</v>
      </c>
      <c r="H202" s="48">
        <v>5518</v>
      </c>
      <c r="K202" s="36">
        <v>45509</v>
      </c>
      <c r="L202" s="36">
        <v>45657</v>
      </c>
      <c r="M202" s="36">
        <v>45477</v>
      </c>
      <c r="N202" s="1" t="s">
        <v>1136</v>
      </c>
      <c r="O202" s="1" t="s">
        <v>114</v>
      </c>
      <c r="P202" s="1">
        <v>4158628</v>
      </c>
      <c r="Q202" s="1" t="s">
        <v>665</v>
      </c>
      <c r="S202" s="1" t="s">
        <v>248</v>
      </c>
      <c r="T202" s="1" t="s">
        <v>662</v>
      </c>
      <c r="V202" s="1" t="s">
        <v>1137</v>
      </c>
      <c r="W202" s="1" t="s">
        <v>205</v>
      </c>
      <c r="X202" s="1" t="s">
        <v>766</v>
      </c>
      <c r="AC202" s="1" t="s">
        <v>120</v>
      </c>
      <c r="AG202" s="1">
        <v>180</v>
      </c>
      <c r="AI202" s="1" t="s">
        <v>54</v>
      </c>
    </row>
    <row r="203" spans="1:35" ht="60" x14ac:dyDescent="0.25">
      <c r="A203" s="1" t="s">
        <v>768</v>
      </c>
      <c r="B203" s="1">
        <v>21199</v>
      </c>
      <c r="D203" s="1" t="s">
        <v>1138</v>
      </c>
      <c r="F203" s="1" t="s">
        <v>58</v>
      </c>
      <c r="G203" s="1" t="s">
        <v>164</v>
      </c>
      <c r="H203" s="48">
        <v>23275</v>
      </c>
      <c r="K203" s="36">
        <v>45475</v>
      </c>
      <c r="L203" s="36">
        <v>45747</v>
      </c>
      <c r="M203" s="36">
        <v>45567</v>
      </c>
      <c r="N203" s="1" t="s">
        <v>1139</v>
      </c>
      <c r="O203" s="1" t="s">
        <v>114</v>
      </c>
      <c r="P203" s="1">
        <v>8970458</v>
      </c>
      <c r="Q203" s="1" t="s">
        <v>646</v>
      </c>
      <c r="S203" s="1" t="s">
        <v>167</v>
      </c>
      <c r="T203" s="1" t="s">
        <v>641</v>
      </c>
      <c r="V203" s="1" t="s">
        <v>787</v>
      </c>
      <c r="W203" s="1" t="s">
        <v>167</v>
      </c>
      <c r="X203" s="1" t="s">
        <v>766</v>
      </c>
      <c r="AC203" s="1" t="s">
        <v>652</v>
      </c>
      <c r="AG203" s="1">
        <v>180</v>
      </c>
      <c r="AI203" s="1" t="s">
        <v>177</v>
      </c>
    </row>
    <row r="204" spans="1:35" ht="60" x14ac:dyDescent="0.25">
      <c r="A204" s="1" t="s">
        <v>768</v>
      </c>
      <c r="B204" s="1">
        <v>21200</v>
      </c>
      <c r="D204" s="1" t="s">
        <v>1140</v>
      </c>
      <c r="F204" s="1" t="s">
        <v>58</v>
      </c>
      <c r="G204" s="1" t="s">
        <v>164</v>
      </c>
      <c r="H204" s="48">
        <v>18515</v>
      </c>
      <c r="K204" s="36">
        <v>45465</v>
      </c>
      <c r="L204" s="36">
        <v>45509</v>
      </c>
      <c r="M204" s="36">
        <v>45329</v>
      </c>
      <c r="N204" s="1" t="s">
        <v>1141</v>
      </c>
      <c r="O204" s="1" t="s">
        <v>114</v>
      </c>
      <c r="P204" s="1">
        <v>14381921</v>
      </c>
      <c r="Q204" s="1" t="s">
        <v>665</v>
      </c>
      <c r="S204" s="1" t="s">
        <v>921</v>
      </c>
      <c r="T204" s="1" t="s">
        <v>811</v>
      </c>
      <c r="V204" s="1" t="s">
        <v>792</v>
      </c>
      <c r="W204" s="1" t="s">
        <v>921</v>
      </c>
      <c r="X204" s="1" t="s">
        <v>766</v>
      </c>
      <c r="AC204" s="1" t="s">
        <v>120</v>
      </c>
      <c r="AG204" s="1">
        <v>180</v>
      </c>
      <c r="AI204" s="1" t="s">
        <v>54</v>
      </c>
    </row>
    <row r="205" spans="1:35" ht="60" x14ac:dyDescent="0.25">
      <c r="A205" s="1" t="s">
        <v>768</v>
      </c>
      <c r="B205" s="1">
        <v>21201</v>
      </c>
      <c r="D205" s="1" t="s">
        <v>1142</v>
      </c>
      <c r="F205" s="1" t="s">
        <v>58</v>
      </c>
      <c r="G205" s="1" t="s">
        <v>307</v>
      </c>
      <c r="H205" s="48">
        <v>18090</v>
      </c>
      <c r="K205" s="36">
        <v>45509</v>
      </c>
      <c r="L205" s="36">
        <v>45877</v>
      </c>
      <c r="M205" s="36">
        <v>45697</v>
      </c>
      <c r="N205" s="1" t="s">
        <v>1143</v>
      </c>
      <c r="O205" s="1" t="s">
        <v>114</v>
      </c>
      <c r="P205" s="1">
        <v>3229619</v>
      </c>
      <c r="Q205" s="1" t="s">
        <v>670</v>
      </c>
      <c r="S205" s="1" t="s">
        <v>136</v>
      </c>
      <c r="T205" s="1" t="s">
        <v>617</v>
      </c>
      <c r="V205" s="1" t="s">
        <v>781</v>
      </c>
      <c r="W205" s="1" t="s">
        <v>136</v>
      </c>
      <c r="X205" s="1" t="s">
        <v>766</v>
      </c>
      <c r="AC205" s="1" t="s">
        <v>335</v>
      </c>
      <c r="AG205" s="1">
        <v>180</v>
      </c>
      <c r="AI205" s="1" t="s">
        <v>875</v>
      </c>
    </row>
    <row r="206" spans="1:35" ht="60" x14ac:dyDescent="0.25">
      <c r="A206" s="1" t="s">
        <v>768</v>
      </c>
      <c r="B206" s="1">
        <v>21202</v>
      </c>
      <c r="D206" s="1" t="s">
        <v>1144</v>
      </c>
      <c r="F206" s="1" t="s">
        <v>58</v>
      </c>
      <c r="G206" s="1" t="s">
        <v>164</v>
      </c>
      <c r="H206" s="48">
        <v>6577</v>
      </c>
      <c r="K206" s="36">
        <v>45383</v>
      </c>
      <c r="L206" s="36">
        <v>45747</v>
      </c>
      <c r="M206" s="36">
        <v>45567</v>
      </c>
      <c r="N206" s="1" t="s">
        <v>581</v>
      </c>
      <c r="O206" s="1" t="s">
        <v>620</v>
      </c>
      <c r="P206" s="1" t="s">
        <v>57</v>
      </c>
      <c r="Q206" s="1" t="s">
        <v>646</v>
      </c>
      <c r="S206" s="1" t="s">
        <v>657</v>
      </c>
      <c r="T206" s="1" t="s">
        <v>385</v>
      </c>
      <c r="V206" s="1" t="s">
        <v>787</v>
      </c>
      <c r="W206" s="1" t="s">
        <v>659</v>
      </c>
      <c r="X206" s="1" t="s">
        <v>44</v>
      </c>
      <c r="AC206" s="1" t="s">
        <v>652</v>
      </c>
      <c r="AG206" s="1">
        <v>180</v>
      </c>
      <c r="AI206" s="1" t="s">
        <v>127</v>
      </c>
    </row>
    <row r="207" spans="1:35" ht="105" x14ac:dyDescent="0.25">
      <c r="A207" s="1" t="s">
        <v>768</v>
      </c>
      <c r="B207" s="1">
        <v>21203</v>
      </c>
      <c r="D207" s="1" t="s">
        <v>1145</v>
      </c>
      <c r="F207" s="1" t="s">
        <v>58</v>
      </c>
      <c r="G207" s="1" t="s">
        <v>164</v>
      </c>
      <c r="H207" s="48">
        <v>8070</v>
      </c>
      <c r="K207" s="36">
        <v>45510</v>
      </c>
      <c r="L207" s="36">
        <v>45646</v>
      </c>
      <c r="M207" s="36">
        <v>45466</v>
      </c>
      <c r="N207" s="1" t="s">
        <v>1146</v>
      </c>
      <c r="O207" s="1" t="s">
        <v>853</v>
      </c>
      <c r="P207" s="1" t="s">
        <v>1147</v>
      </c>
      <c r="Q207" s="1" t="s">
        <v>665</v>
      </c>
      <c r="S207" s="1" t="s">
        <v>505</v>
      </c>
      <c r="T207" s="1" t="s">
        <v>385</v>
      </c>
      <c r="V207" s="1" t="s">
        <v>806</v>
      </c>
      <c r="W207" s="1" t="s">
        <v>205</v>
      </c>
      <c r="X207" s="1" t="s">
        <v>766</v>
      </c>
      <c r="AC207" s="1" t="s">
        <v>652</v>
      </c>
      <c r="AG207" s="1">
        <v>180</v>
      </c>
      <c r="AI207" s="1" t="s">
        <v>54</v>
      </c>
    </row>
    <row r="208" spans="1:35" ht="60" x14ac:dyDescent="0.25">
      <c r="A208" s="1" t="s">
        <v>768</v>
      </c>
      <c r="B208" s="1">
        <v>21204</v>
      </c>
      <c r="D208" s="1" t="s">
        <v>1148</v>
      </c>
      <c r="F208" s="1" t="s">
        <v>58</v>
      </c>
      <c r="G208" s="1" t="s">
        <v>164</v>
      </c>
      <c r="H208" s="48">
        <v>6000</v>
      </c>
      <c r="K208" s="36">
        <v>45522</v>
      </c>
      <c r="L208" s="36">
        <v>45562</v>
      </c>
      <c r="M208" s="36">
        <v>45382</v>
      </c>
      <c r="N208" s="1" t="s">
        <v>1149</v>
      </c>
      <c r="O208" s="1" t="s">
        <v>114</v>
      </c>
      <c r="P208" s="1">
        <v>4174504</v>
      </c>
      <c r="Q208" s="1" t="s">
        <v>665</v>
      </c>
      <c r="S208" s="1" t="s">
        <v>869</v>
      </c>
      <c r="T208" s="1" t="s">
        <v>811</v>
      </c>
      <c r="V208" s="1" t="s">
        <v>792</v>
      </c>
      <c r="W208" s="1" t="s">
        <v>1150</v>
      </c>
      <c r="X208" s="1" t="s">
        <v>766</v>
      </c>
      <c r="AC208" s="1" t="s">
        <v>120</v>
      </c>
      <c r="AG208" s="1">
        <v>180</v>
      </c>
      <c r="AI208" s="1" t="s">
        <v>54</v>
      </c>
    </row>
    <row r="209" spans="1:35" ht="105" x14ac:dyDescent="0.25">
      <c r="A209" s="1" t="s">
        <v>768</v>
      </c>
      <c r="B209" s="1">
        <v>21205</v>
      </c>
      <c r="D209" s="1" t="s">
        <v>1151</v>
      </c>
      <c r="F209" s="1" t="s">
        <v>58</v>
      </c>
      <c r="G209" s="1" t="s">
        <v>164</v>
      </c>
      <c r="H209" s="48">
        <v>6150</v>
      </c>
      <c r="K209" s="36">
        <v>45527</v>
      </c>
      <c r="L209" s="36">
        <v>45688</v>
      </c>
      <c r="M209" s="36">
        <v>45508</v>
      </c>
      <c r="N209" s="1">
        <v>10436414</v>
      </c>
      <c r="O209" s="1" t="s">
        <v>114</v>
      </c>
      <c r="P209" s="1" t="s">
        <v>1152</v>
      </c>
      <c r="Q209" s="1" t="s">
        <v>665</v>
      </c>
      <c r="S209" s="1" t="s">
        <v>1153</v>
      </c>
      <c r="T209" s="1" t="s">
        <v>51</v>
      </c>
      <c r="V209" s="1" t="s">
        <v>806</v>
      </c>
      <c r="W209" s="1" t="s">
        <v>1110</v>
      </c>
      <c r="X209" s="1" t="s">
        <v>766</v>
      </c>
      <c r="AC209" s="1" t="s">
        <v>120</v>
      </c>
      <c r="AG209" s="1">
        <v>180</v>
      </c>
      <c r="AI209" s="1" t="s">
        <v>918</v>
      </c>
    </row>
    <row r="210" spans="1:35" ht="60" x14ac:dyDescent="0.25">
      <c r="A210" s="1" t="s">
        <v>768</v>
      </c>
      <c r="B210" s="1">
        <v>21206</v>
      </c>
      <c r="D210" s="1" t="s">
        <v>1039</v>
      </c>
      <c r="F210" s="1" t="s">
        <v>58</v>
      </c>
      <c r="G210" s="1" t="s">
        <v>164</v>
      </c>
      <c r="H210" s="48">
        <v>15000</v>
      </c>
      <c r="K210" s="36">
        <v>45512</v>
      </c>
      <c r="L210" s="36">
        <v>45512</v>
      </c>
      <c r="M210" s="36">
        <v>45332</v>
      </c>
      <c r="N210" s="1" t="s">
        <v>864</v>
      </c>
      <c r="O210" s="1" t="s">
        <v>114</v>
      </c>
      <c r="P210" s="1" t="s">
        <v>697</v>
      </c>
      <c r="Q210" s="1" t="s">
        <v>549</v>
      </c>
      <c r="S210" s="1" t="s">
        <v>145</v>
      </c>
      <c r="T210" s="1" t="s">
        <v>811</v>
      </c>
      <c r="V210" s="1" t="s">
        <v>145</v>
      </c>
      <c r="W210" s="1" t="s">
        <v>145</v>
      </c>
      <c r="X210" s="1" t="s">
        <v>766</v>
      </c>
      <c r="AC210" s="1" t="s">
        <v>120</v>
      </c>
      <c r="AG210" s="1">
        <v>180</v>
      </c>
      <c r="AI210" s="1" t="s">
        <v>865</v>
      </c>
    </row>
    <row r="211" spans="1:35" ht="60" x14ac:dyDescent="0.25">
      <c r="A211" s="1" t="s">
        <v>768</v>
      </c>
      <c r="B211" s="1">
        <v>21207</v>
      </c>
      <c r="D211" s="1" t="s">
        <v>1154</v>
      </c>
      <c r="F211" s="1" t="s">
        <v>58</v>
      </c>
      <c r="G211" s="1" t="s">
        <v>164</v>
      </c>
      <c r="H211" s="48">
        <v>15000</v>
      </c>
      <c r="K211" s="36">
        <v>45512</v>
      </c>
      <c r="L211" s="36">
        <v>45512</v>
      </c>
      <c r="M211" s="36">
        <v>45332</v>
      </c>
      <c r="N211" s="1" t="s">
        <v>864</v>
      </c>
      <c r="O211" s="1" t="s">
        <v>114</v>
      </c>
      <c r="P211" s="1" t="s">
        <v>697</v>
      </c>
      <c r="Q211" s="1" t="s">
        <v>549</v>
      </c>
      <c r="S211" s="1" t="s">
        <v>145</v>
      </c>
      <c r="T211" s="1" t="s">
        <v>811</v>
      </c>
      <c r="V211" s="1" t="s">
        <v>145</v>
      </c>
      <c r="W211" s="1" t="s">
        <v>145</v>
      </c>
      <c r="X211" s="1" t="s">
        <v>766</v>
      </c>
      <c r="AC211" s="1" t="s">
        <v>120</v>
      </c>
      <c r="AG211" s="1">
        <v>180</v>
      </c>
      <c r="AI211" s="1" t="s">
        <v>865</v>
      </c>
    </row>
    <row r="212" spans="1:35" ht="60" x14ac:dyDescent="0.25">
      <c r="A212" s="1" t="s">
        <v>768</v>
      </c>
      <c r="B212" s="1">
        <v>21208</v>
      </c>
      <c r="D212" s="1" t="s">
        <v>1155</v>
      </c>
      <c r="F212" s="1" t="s">
        <v>58</v>
      </c>
      <c r="G212" s="1" t="s">
        <v>307</v>
      </c>
      <c r="H212" s="48">
        <v>28000</v>
      </c>
      <c r="K212" s="36">
        <v>45450</v>
      </c>
      <c r="L212" s="36">
        <v>45813</v>
      </c>
      <c r="M212" s="36">
        <v>45633</v>
      </c>
      <c r="N212" s="1" t="s">
        <v>1156</v>
      </c>
      <c r="O212" s="1" t="s">
        <v>620</v>
      </c>
      <c r="P212" s="1">
        <v>5328622</v>
      </c>
      <c r="Q212" s="1" t="s">
        <v>646</v>
      </c>
      <c r="S212" s="1" t="s">
        <v>109</v>
      </c>
      <c r="T212" s="1" t="s">
        <v>692</v>
      </c>
      <c r="V212" s="1" t="s">
        <v>781</v>
      </c>
      <c r="W212" s="1" t="s">
        <v>69</v>
      </c>
      <c r="X212" s="1" t="s">
        <v>44</v>
      </c>
      <c r="AC212" s="1" t="s">
        <v>652</v>
      </c>
      <c r="AG212" s="1">
        <v>180</v>
      </c>
      <c r="AI212" s="1" t="s">
        <v>355</v>
      </c>
    </row>
    <row r="213" spans="1:35" ht="60" x14ac:dyDescent="0.25">
      <c r="A213" s="1" t="s">
        <v>768</v>
      </c>
      <c r="B213" s="1">
        <v>21209</v>
      </c>
      <c r="D213" s="1" t="s">
        <v>1080</v>
      </c>
      <c r="F213" s="1" t="s">
        <v>58</v>
      </c>
      <c r="G213" s="1" t="s">
        <v>164</v>
      </c>
      <c r="H213" s="48">
        <v>16163</v>
      </c>
      <c r="K213" s="36">
        <v>45484</v>
      </c>
      <c r="L213" s="36">
        <v>45510</v>
      </c>
      <c r="M213" s="36">
        <v>45330</v>
      </c>
      <c r="N213" s="1" t="s">
        <v>810</v>
      </c>
      <c r="O213" s="1" t="s">
        <v>114</v>
      </c>
      <c r="P213" s="1" t="s">
        <v>810</v>
      </c>
      <c r="Q213" s="1" t="s">
        <v>549</v>
      </c>
      <c r="S213" s="1" t="s">
        <v>215</v>
      </c>
      <c r="T213" s="1" t="s">
        <v>811</v>
      </c>
      <c r="V213" s="1" t="s">
        <v>806</v>
      </c>
      <c r="W213" s="1" t="s">
        <v>812</v>
      </c>
      <c r="X213" s="1" t="s">
        <v>766</v>
      </c>
      <c r="AC213" s="1" t="s">
        <v>652</v>
      </c>
      <c r="AG213" s="1">
        <v>180</v>
      </c>
      <c r="AI213" s="1" t="s">
        <v>213</v>
      </c>
    </row>
    <row r="214" spans="1:35" ht="60" x14ac:dyDescent="0.25">
      <c r="A214" s="1" t="s">
        <v>768</v>
      </c>
      <c r="B214" s="1">
        <v>21210</v>
      </c>
      <c r="D214" s="1" t="s">
        <v>1008</v>
      </c>
      <c r="F214" s="1" t="s">
        <v>58</v>
      </c>
      <c r="G214" s="1" t="s">
        <v>164</v>
      </c>
      <c r="H214" s="48">
        <v>14084</v>
      </c>
      <c r="K214" s="36">
        <v>45474</v>
      </c>
      <c r="L214" s="36">
        <v>45504</v>
      </c>
      <c r="M214" s="36">
        <v>45324</v>
      </c>
      <c r="N214" s="1" t="s">
        <v>810</v>
      </c>
      <c r="O214" s="1" t="s">
        <v>114</v>
      </c>
      <c r="P214" s="1" t="s">
        <v>810</v>
      </c>
      <c r="Q214" s="1" t="s">
        <v>549</v>
      </c>
      <c r="S214" s="1" t="s">
        <v>215</v>
      </c>
      <c r="T214" s="1" t="s">
        <v>811</v>
      </c>
      <c r="V214" s="1" t="s">
        <v>806</v>
      </c>
      <c r="W214" s="1" t="s">
        <v>812</v>
      </c>
      <c r="X214" s="1" t="s">
        <v>766</v>
      </c>
      <c r="AC214" s="1" t="s">
        <v>652</v>
      </c>
      <c r="AG214" s="1">
        <v>180</v>
      </c>
      <c r="AI214" s="1" t="s">
        <v>213</v>
      </c>
    </row>
    <row r="215" spans="1:35" ht="60" x14ac:dyDescent="0.25">
      <c r="A215" s="1" t="s">
        <v>768</v>
      </c>
      <c r="B215" s="1">
        <v>21211</v>
      </c>
      <c r="D215" s="1" t="s">
        <v>1008</v>
      </c>
      <c r="F215" s="1" t="s">
        <v>58</v>
      </c>
      <c r="G215" s="1" t="s">
        <v>164</v>
      </c>
      <c r="H215" s="48">
        <v>5190</v>
      </c>
      <c r="K215" s="36">
        <v>45474</v>
      </c>
      <c r="L215" s="36">
        <v>45504</v>
      </c>
      <c r="M215" s="36">
        <v>45324</v>
      </c>
      <c r="N215" s="1" t="s">
        <v>810</v>
      </c>
      <c r="O215" s="1" t="s">
        <v>114</v>
      </c>
      <c r="P215" s="1" t="s">
        <v>810</v>
      </c>
      <c r="Q215" s="1" t="s">
        <v>549</v>
      </c>
      <c r="S215" s="1" t="s">
        <v>215</v>
      </c>
      <c r="T215" s="1" t="s">
        <v>811</v>
      </c>
      <c r="V215" s="1" t="s">
        <v>806</v>
      </c>
      <c r="W215" s="1" t="s">
        <v>812</v>
      </c>
      <c r="X215" s="1" t="s">
        <v>766</v>
      </c>
      <c r="AC215" s="1" t="s">
        <v>652</v>
      </c>
      <c r="AG215" s="1">
        <v>180</v>
      </c>
      <c r="AI215" s="1" t="s">
        <v>213</v>
      </c>
    </row>
    <row r="216" spans="1:35" ht="60" x14ac:dyDescent="0.25">
      <c r="A216" s="1" t="s">
        <v>768</v>
      </c>
      <c r="B216" s="1">
        <v>21212</v>
      </c>
      <c r="D216" s="1" t="s">
        <v>1008</v>
      </c>
      <c r="F216" s="1" t="s">
        <v>58</v>
      </c>
      <c r="G216" s="1" t="s">
        <v>164</v>
      </c>
      <c r="H216" s="48">
        <v>24800</v>
      </c>
      <c r="K216" s="36">
        <v>45474</v>
      </c>
      <c r="L216" s="36">
        <v>45508</v>
      </c>
      <c r="M216" s="36">
        <v>45328</v>
      </c>
      <c r="N216" s="1" t="s">
        <v>810</v>
      </c>
      <c r="O216" s="1" t="s">
        <v>114</v>
      </c>
      <c r="P216" s="1" t="s">
        <v>810</v>
      </c>
      <c r="Q216" s="1" t="s">
        <v>549</v>
      </c>
      <c r="S216" s="1" t="s">
        <v>215</v>
      </c>
      <c r="T216" s="1" t="s">
        <v>811</v>
      </c>
      <c r="V216" s="1" t="s">
        <v>806</v>
      </c>
      <c r="W216" s="1" t="s">
        <v>812</v>
      </c>
      <c r="X216" s="1" t="s">
        <v>766</v>
      </c>
      <c r="AC216" s="1" t="s">
        <v>652</v>
      </c>
      <c r="AG216" s="1">
        <v>180</v>
      </c>
      <c r="AI216" s="1" t="s">
        <v>213</v>
      </c>
    </row>
    <row r="217" spans="1:35" ht="60" x14ac:dyDescent="0.25">
      <c r="A217" s="1" t="s">
        <v>768</v>
      </c>
      <c r="B217" s="1">
        <v>21213</v>
      </c>
      <c r="D217" s="1" t="s">
        <v>1008</v>
      </c>
      <c r="F217" s="1" t="s">
        <v>58</v>
      </c>
      <c r="G217" s="1" t="s">
        <v>164</v>
      </c>
      <c r="H217" s="48">
        <v>10040</v>
      </c>
      <c r="K217" s="36">
        <v>45474</v>
      </c>
      <c r="L217" s="36">
        <v>45504</v>
      </c>
      <c r="M217" s="36">
        <v>45324</v>
      </c>
      <c r="N217" s="1" t="s">
        <v>810</v>
      </c>
      <c r="O217" s="1" t="s">
        <v>114</v>
      </c>
      <c r="P217" s="1" t="s">
        <v>810</v>
      </c>
      <c r="Q217" s="1" t="s">
        <v>549</v>
      </c>
      <c r="S217" s="1" t="s">
        <v>215</v>
      </c>
      <c r="T217" s="1" t="s">
        <v>811</v>
      </c>
      <c r="V217" s="1" t="s">
        <v>806</v>
      </c>
      <c r="W217" s="1" t="s">
        <v>812</v>
      </c>
      <c r="X217" s="1" t="s">
        <v>766</v>
      </c>
      <c r="AC217" s="1" t="s">
        <v>652</v>
      </c>
      <c r="AG217" s="1">
        <v>180</v>
      </c>
      <c r="AI217" s="1" t="s">
        <v>213</v>
      </c>
    </row>
    <row r="218" spans="1:35" ht="60" x14ac:dyDescent="0.25">
      <c r="A218" s="1" t="s">
        <v>768</v>
      </c>
      <c r="B218" s="1">
        <v>21214</v>
      </c>
      <c r="D218" s="1" t="s">
        <v>1157</v>
      </c>
      <c r="F218" s="1" t="s">
        <v>58</v>
      </c>
      <c r="G218" s="1" t="s">
        <v>106</v>
      </c>
      <c r="H218" s="48">
        <v>50000</v>
      </c>
      <c r="K218" s="36">
        <v>45513</v>
      </c>
      <c r="L218" s="36">
        <v>45747</v>
      </c>
      <c r="M218" s="36">
        <v>45567</v>
      </c>
      <c r="N218" s="1" t="s">
        <v>1158</v>
      </c>
      <c r="O218" s="1" t="s">
        <v>114</v>
      </c>
      <c r="P218" s="1">
        <v>7988872</v>
      </c>
      <c r="Q218" s="1" t="s">
        <v>646</v>
      </c>
      <c r="S218" s="1" t="s">
        <v>1159</v>
      </c>
      <c r="T218" s="1" t="s">
        <v>641</v>
      </c>
      <c r="V218" s="1" t="s">
        <v>792</v>
      </c>
      <c r="W218" s="1" t="s">
        <v>722</v>
      </c>
      <c r="X218" s="1" t="s">
        <v>766</v>
      </c>
      <c r="AC218" s="1" t="s">
        <v>652</v>
      </c>
      <c r="AG218" s="1">
        <v>180</v>
      </c>
      <c r="AI218" s="1" t="s">
        <v>177</v>
      </c>
    </row>
    <row r="219" spans="1:35" ht="60" x14ac:dyDescent="0.25">
      <c r="A219" s="1" t="s">
        <v>768</v>
      </c>
      <c r="B219" s="1">
        <v>21215</v>
      </c>
      <c r="D219" s="1" t="s">
        <v>1160</v>
      </c>
      <c r="F219" s="1" t="s">
        <v>58</v>
      </c>
      <c r="G219" s="1" t="s">
        <v>164</v>
      </c>
      <c r="H219" s="48">
        <v>15000</v>
      </c>
      <c r="K219" s="36">
        <v>45516</v>
      </c>
      <c r="L219" s="36">
        <v>45625</v>
      </c>
      <c r="M219" s="36">
        <v>45445</v>
      </c>
      <c r="N219" s="1" t="s">
        <v>829</v>
      </c>
      <c r="O219" s="1" t="s">
        <v>114</v>
      </c>
      <c r="P219" s="1">
        <v>9721870</v>
      </c>
      <c r="Q219" s="1" t="s">
        <v>646</v>
      </c>
      <c r="S219" s="1" t="s">
        <v>167</v>
      </c>
      <c r="T219" s="1" t="s">
        <v>641</v>
      </c>
      <c r="V219" s="1" t="s">
        <v>792</v>
      </c>
      <c r="W219" s="1" t="s">
        <v>167</v>
      </c>
      <c r="X219" s="1" t="s">
        <v>766</v>
      </c>
      <c r="AC219" s="1" t="s">
        <v>652</v>
      </c>
      <c r="AG219" s="1">
        <v>180</v>
      </c>
      <c r="AI219" s="1" t="s">
        <v>177</v>
      </c>
    </row>
    <row r="220" spans="1:35" ht="45" x14ac:dyDescent="0.25">
      <c r="A220" s="1" t="s">
        <v>763</v>
      </c>
      <c r="B220" s="1">
        <v>21216</v>
      </c>
      <c r="D220" s="1" t="s">
        <v>1161</v>
      </c>
      <c r="F220" s="1" t="s">
        <v>765</v>
      </c>
      <c r="H220" s="48">
        <v>700000</v>
      </c>
      <c r="K220" s="36">
        <v>45748</v>
      </c>
      <c r="M220" s="36" t="s">
        <v>649</v>
      </c>
      <c r="Q220" s="1" t="s">
        <v>665</v>
      </c>
      <c r="S220" s="1" t="s">
        <v>248</v>
      </c>
      <c r="T220" s="1" t="s">
        <v>662</v>
      </c>
      <c r="V220" s="1" t="s">
        <v>792</v>
      </c>
      <c r="W220" s="1" t="s">
        <v>823</v>
      </c>
      <c r="X220" s="1" t="s">
        <v>44</v>
      </c>
      <c r="AC220" s="1" t="s">
        <v>652</v>
      </c>
      <c r="AG220" s="1">
        <v>180</v>
      </c>
      <c r="AI220" s="1" t="s">
        <v>1100</v>
      </c>
    </row>
    <row r="221" spans="1:35" ht="60" x14ac:dyDescent="0.25">
      <c r="A221" s="1" t="s">
        <v>768</v>
      </c>
      <c r="B221" s="1">
        <v>21217</v>
      </c>
      <c r="D221" s="1" t="s">
        <v>1162</v>
      </c>
      <c r="F221" s="1" t="s">
        <v>58</v>
      </c>
      <c r="G221" s="1" t="s">
        <v>307</v>
      </c>
      <c r="H221" s="48">
        <v>99999</v>
      </c>
      <c r="K221" s="36">
        <v>45566</v>
      </c>
      <c r="L221" s="36">
        <v>45747</v>
      </c>
      <c r="M221" s="36">
        <v>45567</v>
      </c>
      <c r="N221" s="1" t="s">
        <v>57</v>
      </c>
      <c r="O221" s="1" t="s">
        <v>114</v>
      </c>
      <c r="P221" s="1" t="s">
        <v>407</v>
      </c>
      <c r="Q221" s="1" t="s">
        <v>665</v>
      </c>
      <c r="S221" s="1" t="s">
        <v>248</v>
      </c>
      <c r="T221" s="1" t="s">
        <v>662</v>
      </c>
      <c r="V221" s="1" t="s">
        <v>792</v>
      </c>
      <c r="W221" s="1" t="s">
        <v>823</v>
      </c>
      <c r="X221" s="1" t="s">
        <v>766</v>
      </c>
      <c r="AC221" s="1" t="s">
        <v>120</v>
      </c>
      <c r="AG221" s="1">
        <v>180</v>
      </c>
      <c r="AI221" s="1" t="s">
        <v>54</v>
      </c>
    </row>
    <row r="222" spans="1:35" ht="60" x14ac:dyDescent="0.25">
      <c r="A222" s="1" t="s">
        <v>768</v>
      </c>
      <c r="B222" s="1">
        <v>21218</v>
      </c>
      <c r="D222" s="1" t="s">
        <v>1163</v>
      </c>
      <c r="F222" s="1" t="s">
        <v>58</v>
      </c>
      <c r="G222" s="1" t="s">
        <v>164</v>
      </c>
      <c r="H222" s="48">
        <v>6756</v>
      </c>
      <c r="K222" s="36">
        <v>45566</v>
      </c>
      <c r="L222" s="36">
        <v>45657</v>
      </c>
      <c r="M222" s="36">
        <v>45477</v>
      </c>
      <c r="N222" s="1" t="s">
        <v>1164</v>
      </c>
      <c r="O222" s="1" t="s">
        <v>114</v>
      </c>
      <c r="P222" s="1">
        <v>4158628</v>
      </c>
      <c r="Q222" s="1" t="s">
        <v>665</v>
      </c>
      <c r="S222" s="1" t="s">
        <v>248</v>
      </c>
      <c r="T222" s="1" t="s">
        <v>662</v>
      </c>
      <c r="V222" s="1" t="s">
        <v>806</v>
      </c>
      <c r="W222" s="1" t="s">
        <v>659</v>
      </c>
      <c r="X222" s="1" t="s">
        <v>766</v>
      </c>
      <c r="AC222" s="1" t="s">
        <v>120</v>
      </c>
      <c r="AG222" s="1">
        <v>180</v>
      </c>
      <c r="AI222" s="1" t="s">
        <v>54</v>
      </c>
    </row>
    <row r="223" spans="1:35" ht="30" x14ac:dyDescent="0.25">
      <c r="A223" s="1" t="s">
        <v>763</v>
      </c>
      <c r="B223" s="1">
        <v>21219</v>
      </c>
      <c r="D223" s="1" t="s">
        <v>1165</v>
      </c>
      <c r="F223" s="1" t="s">
        <v>765</v>
      </c>
      <c r="H223" s="48">
        <v>100000</v>
      </c>
      <c r="K223" s="36">
        <v>45657</v>
      </c>
      <c r="M223" s="36" t="s">
        <v>649</v>
      </c>
      <c r="Q223" s="1" t="s">
        <v>665</v>
      </c>
      <c r="S223" s="1" t="s">
        <v>390</v>
      </c>
      <c r="T223" s="1" t="s">
        <v>385</v>
      </c>
      <c r="V223" s="1" t="s">
        <v>787</v>
      </c>
      <c r="W223" s="1" t="s">
        <v>659</v>
      </c>
      <c r="X223" s="1" t="s">
        <v>766</v>
      </c>
      <c r="AC223" s="1" t="s">
        <v>120</v>
      </c>
      <c r="AG223" s="1">
        <v>180</v>
      </c>
      <c r="AI223" s="1" t="s">
        <v>54</v>
      </c>
    </row>
    <row r="224" spans="1:35" ht="60" x14ac:dyDescent="0.25">
      <c r="A224" s="1" t="s">
        <v>768</v>
      </c>
      <c r="B224" s="1">
        <v>21220</v>
      </c>
      <c r="D224" s="1" t="s">
        <v>1166</v>
      </c>
      <c r="F224" s="1" t="s">
        <v>58</v>
      </c>
      <c r="G224" s="1" t="s">
        <v>106</v>
      </c>
      <c r="H224" s="48">
        <v>5198</v>
      </c>
      <c r="K224" s="36">
        <v>45413</v>
      </c>
      <c r="L224" s="36">
        <v>45777</v>
      </c>
      <c r="M224" s="36">
        <v>45597</v>
      </c>
      <c r="N224" s="1" t="s">
        <v>1167</v>
      </c>
      <c r="O224" s="1" t="s">
        <v>114</v>
      </c>
      <c r="P224" s="1">
        <v>8889972</v>
      </c>
      <c r="Q224" s="1" t="s">
        <v>643</v>
      </c>
      <c r="S224" s="1" t="s">
        <v>1168</v>
      </c>
      <c r="T224" s="1" t="s">
        <v>780</v>
      </c>
      <c r="V224" s="1" t="s">
        <v>781</v>
      </c>
      <c r="W224" s="1" t="s">
        <v>1020</v>
      </c>
      <c r="X224" s="1" t="s">
        <v>44</v>
      </c>
      <c r="AC224" s="1" t="s">
        <v>335</v>
      </c>
      <c r="AG224" s="1">
        <v>180</v>
      </c>
      <c r="AI224" s="1" t="s">
        <v>859</v>
      </c>
    </row>
    <row r="225" spans="1:35" ht="45" x14ac:dyDescent="0.25">
      <c r="A225" s="1" t="s">
        <v>763</v>
      </c>
      <c r="B225" s="1">
        <v>21221</v>
      </c>
      <c r="D225" s="1" t="s">
        <v>1169</v>
      </c>
      <c r="F225" s="1" t="s">
        <v>765</v>
      </c>
      <c r="H225" s="48">
        <v>150000</v>
      </c>
      <c r="K225" s="36">
        <v>45557</v>
      </c>
      <c r="M225" s="36" t="s">
        <v>649</v>
      </c>
      <c r="Q225" s="1" t="s">
        <v>646</v>
      </c>
      <c r="S225" s="1" t="s">
        <v>1150</v>
      </c>
      <c r="T225" s="1" t="s">
        <v>811</v>
      </c>
      <c r="V225" s="1" t="s">
        <v>1150</v>
      </c>
      <c r="W225" s="1" t="s">
        <v>1150</v>
      </c>
      <c r="X225" s="1" t="s">
        <v>766</v>
      </c>
      <c r="AC225" s="1" t="s">
        <v>652</v>
      </c>
      <c r="AG225" s="1">
        <v>180</v>
      </c>
      <c r="AI225" s="1" t="s">
        <v>177</v>
      </c>
    </row>
    <row r="226" spans="1:35" ht="60" x14ac:dyDescent="0.25">
      <c r="A226" s="1" t="s">
        <v>768</v>
      </c>
      <c r="B226" s="1">
        <v>21222</v>
      </c>
      <c r="D226" s="1" t="s">
        <v>1170</v>
      </c>
      <c r="F226" s="1" t="s">
        <v>58</v>
      </c>
      <c r="G226" s="1" t="s">
        <v>164</v>
      </c>
      <c r="H226" s="48">
        <v>8144</v>
      </c>
      <c r="K226" s="36">
        <v>45383</v>
      </c>
      <c r="L226" s="36">
        <v>45747</v>
      </c>
      <c r="M226" s="36">
        <v>45567</v>
      </c>
      <c r="N226" s="1" t="s">
        <v>1164</v>
      </c>
      <c r="O226" s="1" t="s">
        <v>114</v>
      </c>
      <c r="P226" s="1">
        <v>4158628</v>
      </c>
      <c r="Q226" s="1" t="s">
        <v>665</v>
      </c>
      <c r="S226" s="1" t="s">
        <v>248</v>
      </c>
      <c r="T226" s="1" t="s">
        <v>662</v>
      </c>
      <c r="V226" s="1" t="s">
        <v>792</v>
      </c>
      <c r="W226" s="1" t="s">
        <v>823</v>
      </c>
      <c r="X226" s="1" t="s">
        <v>766</v>
      </c>
      <c r="AC226" s="1" t="s">
        <v>652</v>
      </c>
      <c r="AG226" s="1">
        <v>180</v>
      </c>
      <c r="AI226" s="1" t="s">
        <v>54</v>
      </c>
    </row>
    <row r="227" spans="1:35" ht="45" x14ac:dyDescent="0.25">
      <c r="A227" s="1" t="s">
        <v>763</v>
      </c>
      <c r="B227" s="1">
        <v>21223</v>
      </c>
      <c r="D227" s="1" t="s">
        <v>1171</v>
      </c>
      <c r="F227" s="1" t="s">
        <v>765</v>
      </c>
      <c r="H227" s="48">
        <v>500001</v>
      </c>
      <c r="K227" s="36">
        <v>46600</v>
      </c>
      <c r="M227" s="36" t="s">
        <v>649</v>
      </c>
      <c r="Q227" s="1" t="s">
        <v>670</v>
      </c>
      <c r="S227" s="1" t="s">
        <v>298</v>
      </c>
      <c r="T227" s="1" t="s">
        <v>617</v>
      </c>
      <c r="V227" s="1" t="s">
        <v>781</v>
      </c>
      <c r="W227" s="1" t="s">
        <v>298</v>
      </c>
      <c r="X227" s="1" t="s">
        <v>44</v>
      </c>
      <c r="AC227" s="1" t="s">
        <v>652</v>
      </c>
      <c r="AG227" s="1">
        <v>180</v>
      </c>
      <c r="AI227" s="1" t="s">
        <v>875</v>
      </c>
    </row>
    <row r="228" spans="1:35" ht="45" x14ac:dyDescent="0.25">
      <c r="A228" s="1" t="s">
        <v>763</v>
      </c>
      <c r="B228" s="1">
        <v>21224</v>
      </c>
      <c r="D228" s="1" t="s">
        <v>1172</v>
      </c>
      <c r="F228" s="1" t="s">
        <v>765</v>
      </c>
      <c r="H228" s="48">
        <v>2500000</v>
      </c>
      <c r="K228" s="36">
        <v>45901</v>
      </c>
      <c r="M228" s="36" t="s">
        <v>649</v>
      </c>
      <c r="Q228" s="1" t="s">
        <v>670</v>
      </c>
      <c r="S228" s="1" t="s">
        <v>298</v>
      </c>
      <c r="T228" s="1" t="s">
        <v>617</v>
      </c>
      <c r="V228" s="1" t="s">
        <v>781</v>
      </c>
      <c r="W228" s="1" t="s">
        <v>298</v>
      </c>
      <c r="X228" s="1" t="s">
        <v>44</v>
      </c>
      <c r="AC228" s="1" t="s">
        <v>652</v>
      </c>
      <c r="AG228" s="1">
        <v>180</v>
      </c>
      <c r="AI228" s="1" t="s">
        <v>875</v>
      </c>
    </row>
    <row r="229" spans="1:35" ht="60" x14ac:dyDescent="0.25">
      <c r="A229" s="1" t="s">
        <v>768</v>
      </c>
      <c r="B229" s="1">
        <v>21225</v>
      </c>
      <c r="D229" s="1" t="s">
        <v>1173</v>
      </c>
      <c r="F229" s="1" t="s">
        <v>58</v>
      </c>
      <c r="G229" s="1" t="s">
        <v>164</v>
      </c>
      <c r="H229" s="48">
        <v>9820</v>
      </c>
      <c r="K229" s="36">
        <v>45474</v>
      </c>
      <c r="L229" s="36">
        <v>45535</v>
      </c>
      <c r="M229" s="36">
        <v>45355</v>
      </c>
      <c r="N229" s="1" t="s">
        <v>1174</v>
      </c>
      <c r="O229" s="1" t="s">
        <v>114</v>
      </c>
      <c r="P229" s="1">
        <v>11310436</v>
      </c>
      <c r="Q229" s="1" t="s">
        <v>646</v>
      </c>
      <c r="S229" s="1" t="s">
        <v>994</v>
      </c>
      <c r="T229" s="1" t="s">
        <v>385</v>
      </c>
      <c r="V229" s="1" t="s">
        <v>797</v>
      </c>
      <c r="W229" s="1" t="s">
        <v>655</v>
      </c>
      <c r="X229" s="1" t="s">
        <v>766</v>
      </c>
      <c r="AC229" s="1" t="s">
        <v>652</v>
      </c>
      <c r="AG229" s="1">
        <v>180</v>
      </c>
      <c r="AI229" s="1" t="s">
        <v>177</v>
      </c>
    </row>
    <row r="230" spans="1:35" ht="60" x14ac:dyDescent="0.25">
      <c r="A230" s="1" t="s">
        <v>768</v>
      </c>
      <c r="B230" s="1">
        <v>21226</v>
      </c>
      <c r="D230" s="1" t="s">
        <v>1175</v>
      </c>
      <c r="F230" s="1" t="s">
        <v>58</v>
      </c>
      <c r="G230" s="1" t="s">
        <v>164</v>
      </c>
      <c r="H230" s="48">
        <v>6152</v>
      </c>
      <c r="K230" s="36">
        <v>45505</v>
      </c>
      <c r="L230" s="36">
        <v>45535</v>
      </c>
      <c r="M230" s="36">
        <v>45355</v>
      </c>
      <c r="N230" s="1" t="s">
        <v>810</v>
      </c>
      <c r="O230" s="1" t="s">
        <v>114</v>
      </c>
      <c r="P230" s="1" t="s">
        <v>810</v>
      </c>
      <c r="Q230" s="1" t="s">
        <v>549</v>
      </c>
      <c r="S230" s="1" t="s">
        <v>215</v>
      </c>
      <c r="T230" s="1" t="s">
        <v>811</v>
      </c>
      <c r="V230" s="1" t="s">
        <v>806</v>
      </c>
      <c r="W230" s="1" t="s">
        <v>812</v>
      </c>
      <c r="X230" s="1" t="s">
        <v>766</v>
      </c>
      <c r="AC230" s="1" t="s">
        <v>652</v>
      </c>
      <c r="AG230" s="1">
        <v>180</v>
      </c>
      <c r="AI230" s="1" t="s">
        <v>213</v>
      </c>
    </row>
    <row r="231" spans="1:35" ht="60" x14ac:dyDescent="0.25">
      <c r="A231" s="1" t="s">
        <v>768</v>
      </c>
      <c r="B231" s="1">
        <v>21227</v>
      </c>
      <c r="D231" s="1" t="s">
        <v>1175</v>
      </c>
      <c r="F231" s="1" t="s">
        <v>58</v>
      </c>
      <c r="G231" s="1" t="s">
        <v>164</v>
      </c>
      <c r="H231" s="48">
        <v>13490</v>
      </c>
      <c r="K231" s="36">
        <v>45505</v>
      </c>
      <c r="L231" s="36">
        <v>45535</v>
      </c>
      <c r="M231" s="36">
        <v>45355</v>
      </c>
      <c r="N231" s="1" t="s">
        <v>810</v>
      </c>
      <c r="O231" s="1" t="s">
        <v>114</v>
      </c>
      <c r="P231" s="1" t="s">
        <v>810</v>
      </c>
      <c r="Q231" s="1" t="s">
        <v>549</v>
      </c>
      <c r="S231" s="1" t="s">
        <v>215</v>
      </c>
      <c r="T231" s="1" t="s">
        <v>811</v>
      </c>
      <c r="V231" s="1" t="s">
        <v>806</v>
      </c>
      <c r="W231" s="1" t="s">
        <v>812</v>
      </c>
      <c r="X231" s="1" t="s">
        <v>766</v>
      </c>
      <c r="AC231" s="1" t="s">
        <v>652</v>
      </c>
      <c r="AG231" s="1">
        <v>180</v>
      </c>
      <c r="AI231" s="1" t="s">
        <v>213</v>
      </c>
    </row>
    <row r="232" spans="1:35" ht="60" x14ac:dyDescent="0.25">
      <c r="A232" s="1" t="s">
        <v>768</v>
      </c>
      <c r="B232" s="1">
        <v>21228</v>
      </c>
      <c r="D232" s="1" t="s">
        <v>1175</v>
      </c>
      <c r="F232" s="1" t="s">
        <v>58</v>
      </c>
      <c r="G232" s="1" t="s">
        <v>164</v>
      </c>
      <c r="H232" s="48">
        <v>9470</v>
      </c>
      <c r="K232" s="36">
        <v>45505</v>
      </c>
      <c r="L232" s="36">
        <v>45535</v>
      </c>
      <c r="M232" s="36">
        <v>45355</v>
      </c>
      <c r="N232" s="1" t="s">
        <v>810</v>
      </c>
      <c r="O232" s="1" t="s">
        <v>114</v>
      </c>
      <c r="P232" s="1" t="s">
        <v>810</v>
      </c>
      <c r="Q232" s="1" t="s">
        <v>549</v>
      </c>
      <c r="S232" s="1" t="s">
        <v>215</v>
      </c>
      <c r="T232" s="1" t="s">
        <v>811</v>
      </c>
      <c r="V232" s="1" t="s">
        <v>806</v>
      </c>
      <c r="W232" s="1" t="s">
        <v>812</v>
      </c>
      <c r="X232" s="1" t="s">
        <v>766</v>
      </c>
      <c r="AC232" s="1" t="s">
        <v>652</v>
      </c>
      <c r="AG232" s="1">
        <v>180</v>
      </c>
      <c r="AI232" s="1" t="s">
        <v>213</v>
      </c>
    </row>
    <row r="233" spans="1:35" ht="30" x14ac:dyDescent="0.25">
      <c r="A233" s="1" t="s">
        <v>763</v>
      </c>
      <c r="B233" s="1">
        <v>21229</v>
      </c>
      <c r="D233" s="1" t="s">
        <v>1176</v>
      </c>
      <c r="F233" s="1" t="s">
        <v>765</v>
      </c>
      <c r="H233" s="48">
        <v>5000000</v>
      </c>
      <c r="K233" s="36">
        <v>45597</v>
      </c>
      <c r="M233" s="36" t="s">
        <v>649</v>
      </c>
      <c r="Q233" s="1" t="s">
        <v>665</v>
      </c>
      <c r="S233" s="1" t="s">
        <v>869</v>
      </c>
      <c r="T233" s="1" t="s">
        <v>662</v>
      </c>
      <c r="V233" s="1" t="s">
        <v>983</v>
      </c>
      <c r="W233" s="1" t="s">
        <v>823</v>
      </c>
      <c r="X233" s="1" t="s">
        <v>44</v>
      </c>
      <c r="AC233" s="1" t="s">
        <v>335</v>
      </c>
      <c r="AG233" s="1">
        <v>180</v>
      </c>
      <c r="AI233" s="1" t="s">
        <v>54</v>
      </c>
    </row>
    <row r="234" spans="1:35" ht="60" x14ac:dyDescent="0.25">
      <c r="A234" s="1" t="s">
        <v>768</v>
      </c>
      <c r="B234" s="46">
        <v>21230</v>
      </c>
      <c r="D234" s="1" t="s">
        <v>1177</v>
      </c>
      <c r="F234" s="1" t="s">
        <v>58</v>
      </c>
      <c r="G234" s="1" t="s">
        <v>164</v>
      </c>
      <c r="H234" s="48">
        <v>11395</v>
      </c>
      <c r="K234" s="36">
        <v>45505</v>
      </c>
      <c r="L234" s="36">
        <v>45657</v>
      </c>
      <c r="M234" s="36">
        <v>45477</v>
      </c>
      <c r="N234" s="1" t="s">
        <v>1178</v>
      </c>
      <c r="O234" s="1" t="s">
        <v>114</v>
      </c>
      <c r="P234" s="1">
        <v>3540940</v>
      </c>
      <c r="Q234" s="1" t="s">
        <v>646</v>
      </c>
      <c r="S234" s="1" t="s">
        <v>657</v>
      </c>
      <c r="T234" s="1" t="s">
        <v>385</v>
      </c>
      <c r="V234" s="1" t="s">
        <v>787</v>
      </c>
      <c r="W234" s="1" t="s">
        <v>657</v>
      </c>
      <c r="X234" s="1" t="s">
        <v>766</v>
      </c>
      <c r="AC234" s="1" t="s">
        <v>652</v>
      </c>
      <c r="AG234" s="1">
        <v>180</v>
      </c>
      <c r="AI234" s="1" t="s">
        <v>177</v>
      </c>
    </row>
    <row r="235" spans="1:35" ht="60" x14ac:dyDescent="0.25">
      <c r="A235" s="1" t="s">
        <v>763</v>
      </c>
      <c r="B235" s="46" t="s">
        <v>1179</v>
      </c>
      <c r="D235" s="1" t="s">
        <v>1180</v>
      </c>
      <c r="F235" s="1" t="s">
        <v>765</v>
      </c>
      <c r="H235" s="48">
        <v>195000</v>
      </c>
      <c r="K235" s="36">
        <v>45627</v>
      </c>
      <c r="M235" s="36" t="s">
        <v>649</v>
      </c>
      <c r="Q235" s="1" t="s">
        <v>665</v>
      </c>
      <c r="S235" s="1" t="s">
        <v>493</v>
      </c>
      <c r="T235" s="1" t="s">
        <v>51</v>
      </c>
      <c r="V235" s="1" t="s">
        <v>806</v>
      </c>
      <c r="W235" s="1" t="s">
        <v>1110</v>
      </c>
      <c r="X235" s="1" t="s">
        <v>766</v>
      </c>
      <c r="AC235" s="1" t="s">
        <v>120</v>
      </c>
      <c r="AG235" s="1">
        <v>180</v>
      </c>
      <c r="AI235" s="1" t="s">
        <v>788</v>
      </c>
    </row>
    <row r="236" spans="1:35" ht="60" x14ac:dyDescent="0.25">
      <c r="A236" s="1" t="s">
        <v>768</v>
      </c>
      <c r="B236" s="46" t="s">
        <v>1181</v>
      </c>
      <c r="D236" s="1" t="s">
        <v>1182</v>
      </c>
      <c r="F236" s="1" t="s">
        <v>58</v>
      </c>
      <c r="G236" s="1" t="s">
        <v>164</v>
      </c>
      <c r="H236" s="48">
        <v>10000</v>
      </c>
      <c r="K236" s="36">
        <v>45530</v>
      </c>
      <c r="L236" s="36">
        <v>45555</v>
      </c>
      <c r="M236" s="36">
        <v>45375</v>
      </c>
      <c r="N236" s="1" t="s">
        <v>1183</v>
      </c>
      <c r="O236" s="1" t="s">
        <v>114</v>
      </c>
      <c r="P236" s="1">
        <v>2544228</v>
      </c>
      <c r="Q236" s="1" t="s">
        <v>665</v>
      </c>
      <c r="S236" s="1" t="s">
        <v>505</v>
      </c>
      <c r="T236" s="1" t="s">
        <v>385</v>
      </c>
      <c r="V236" s="1" t="s">
        <v>806</v>
      </c>
      <c r="W236" s="1" t="s">
        <v>205</v>
      </c>
      <c r="X236" s="1" t="s">
        <v>766</v>
      </c>
      <c r="AC236" s="1" t="s">
        <v>120</v>
      </c>
      <c r="AG236" s="1">
        <v>180</v>
      </c>
      <c r="AI236" s="1" t="s">
        <v>54</v>
      </c>
    </row>
    <row r="237" spans="1:35" ht="60" x14ac:dyDescent="0.25">
      <c r="A237" s="1" t="s">
        <v>768</v>
      </c>
      <c r="B237" s="1">
        <v>21231</v>
      </c>
      <c r="D237" s="1" t="s">
        <v>1184</v>
      </c>
      <c r="F237" s="1" t="s">
        <v>58</v>
      </c>
      <c r="G237" s="1" t="s">
        <v>307</v>
      </c>
      <c r="H237" s="48">
        <v>14570</v>
      </c>
      <c r="K237" s="36">
        <v>45531</v>
      </c>
      <c r="L237" s="36">
        <v>45531</v>
      </c>
      <c r="M237" s="36">
        <v>45351</v>
      </c>
      <c r="N237" s="1" t="s">
        <v>1185</v>
      </c>
      <c r="O237" s="1" t="s">
        <v>114</v>
      </c>
      <c r="P237" s="1" t="s">
        <v>697</v>
      </c>
      <c r="Q237" s="1" t="s">
        <v>549</v>
      </c>
      <c r="S237" s="1" t="s">
        <v>145</v>
      </c>
      <c r="T237" s="1" t="s">
        <v>811</v>
      </c>
      <c r="V237" s="1" t="s">
        <v>145</v>
      </c>
      <c r="W237" s="1" t="s">
        <v>145</v>
      </c>
      <c r="X237" s="1" t="s">
        <v>766</v>
      </c>
      <c r="AC237" s="1" t="s">
        <v>120</v>
      </c>
      <c r="AG237" s="1">
        <v>180</v>
      </c>
      <c r="AI237" s="1" t="s">
        <v>865</v>
      </c>
    </row>
    <row r="238" spans="1:35" ht="60" x14ac:dyDescent="0.25">
      <c r="A238" s="1" t="s">
        <v>768</v>
      </c>
      <c r="B238" s="1">
        <v>21232</v>
      </c>
      <c r="D238" s="1" t="s">
        <v>1186</v>
      </c>
      <c r="F238" s="1" t="s">
        <v>58</v>
      </c>
      <c r="G238" s="1" t="s">
        <v>164</v>
      </c>
      <c r="H238" s="48">
        <v>12000</v>
      </c>
      <c r="K238" s="36">
        <v>45531</v>
      </c>
      <c r="L238" s="36">
        <v>45562</v>
      </c>
      <c r="M238" s="36">
        <v>45382</v>
      </c>
      <c r="N238" s="1" t="s">
        <v>1187</v>
      </c>
      <c r="O238" s="1" t="s">
        <v>620</v>
      </c>
      <c r="P238" s="1" t="s">
        <v>1188</v>
      </c>
      <c r="Q238" s="1" t="s">
        <v>646</v>
      </c>
      <c r="S238" s="1" t="s">
        <v>1189</v>
      </c>
      <c r="T238" s="1" t="s">
        <v>385</v>
      </c>
      <c r="V238" s="1" t="s">
        <v>933</v>
      </c>
      <c r="W238" s="1" t="s">
        <v>1190</v>
      </c>
      <c r="X238" s="1" t="s">
        <v>766</v>
      </c>
      <c r="AC238" s="1" t="s">
        <v>652</v>
      </c>
      <c r="AG238" s="1">
        <v>180</v>
      </c>
      <c r="AI238" s="1" t="s">
        <v>177</v>
      </c>
    </row>
    <row r="239" spans="1:35" ht="60" x14ac:dyDescent="0.25">
      <c r="A239" s="1" t="s">
        <v>768</v>
      </c>
      <c r="B239" s="1">
        <v>21233</v>
      </c>
      <c r="D239" s="1" t="s">
        <v>1191</v>
      </c>
      <c r="F239" s="1" t="s">
        <v>58</v>
      </c>
      <c r="G239" s="1" t="s">
        <v>164</v>
      </c>
      <c r="H239" s="48">
        <v>5449</v>
      </c>
      <c r="K239" s="36">
        <v>45531</v>
      </c>
      <c r="L239" s="36">
        <v>45626</v>
      </c>
      <c r="M239" s="36">
        <v>45446</v>
      </c>
      <c r="N239" s="1" t="s">
        <v>1192</v>
      </c>
      <c r="O239" s="1" t="s">
        <v>114</v>
      </c>
      <c r="P239" s="1">
        <v>13065419</v>
      </c>
      <c r="Q239" s="1" t="s">
        <v>646</v>
      </c>
      <c r="S239" s="1" t="s">
        <v>657</v>
      </c>
      <c r="T239" s="1" t="s">
        <v>385</v>
      </c>
      <c r="V239" s="1" t="s">
        <v>787</v>
      </c>
      <c r="W239" s="1" t="s">
        <v>657</v>
      </c>
      <c r="X239" s="1" t="s">
        <v>766</v>
      </c>
      <c r="AC239" s="1" t="s">
        <v>652</v>
      </c>
      <c r="AG239" s="1">
        <v>180</v>
      </c>
      <c r="AI239" s="1" t="s">
        <v>177</v>
      </c>
    </row>
    <row r="240" spans="1:35" ht="60" x14ac:dyDescent="0.25">
      <c r="A240" s="1" t="s">
        <v>768</v>
      </c>
      <c r="B240" s="1">
        <v>21234</v>
      </c>
      <c r="D240" s="1" t="s">
        <v>1193</v>
      </c>
      <c r="F240" s="1" t="s">
        <v>58</v>
      </c>
      <c r="G240" s="1" t="s">
        <v>164</v>
      </c>
      <c r="H240" s="48">
        <v>5130</v>
      </c>
      <c r="K240" s="36">
        <v>45532</v>
      </c>
      <c r="L240" s="36">
        <v>45541</v>
      </c>
      <c r="M240" s="36">
        <v>45361</v>
      </c>
      <c r="N240" s="1" t="s">
        <v>1194</v>
      </c>
      <c r="O240" s="1" t="s">
        <v>114</v>
      </c>
      <c r="P240" s="1">
        <v>6179737</v>
      </c>
      <c r="Q240" s="1" t="s">
        <v>665</v>
      </c>
      <c r="S240" s="1" t="s">
        <v>91</v>
      </c>
      <c r="T240" s="1" t="s">
        <v>662</v>
      </c>
      <c r="V240" s="1" t="s">
        <v>792</v>
      </c>
      <c r="W240" s="1" t="s">
        <v>659</v>
      </c>
      <c r="X240" s="1" t="s">
        <v>766</v>
      </c>
      <c r="AC240" s="1" t="s">
        <v>120</v>
      </c>
      <c r="AG240" s="1">
        <v>180</v>
      </c>
      <c r="AI240" s="1" t="s">
        <v>54</v>
      </c>
    </row>
    <row r="241" spans="1:35" ht="60" x14ac:dyDescent="0.25">
      <c r="A241" s="1" t="s">
        <v>768</v>
      </c>
      <c r="B241" s="1">
        <v>21235</v>
      </c>
      <c r="D241" s="1" t="s">
        <v>1195</v>
      </c>
      <c r="F241" s="1" t="s">
        <v>58</v>
      </c>
      <c r="G241" s="1" t="s">
        <v>785</v>
      </c>
      <c r="H241" s="48">
        <v>5050</v>
      </c>
      <c r="K241" s="36">
        <v>45383</v>
      </c>
      <c r="L241" s="36">
        <v>45747</v>
      </c>
      <c r="M241" s="36">
        <v>45567</v>
      </c>
      <c r="N241" s="1" t="s">
        <v>1196</v>
      </c>
      <c r="O241" s="1" t="s">
        <v>620</v>
      </c>
      <c r="P241" s="1" t="s">
        <v>534</v>
      </c>
      <c r="Q241" s="1" t="s">
        <v>646</v>
      </c>
      <c r="S241" s="1" t="s">
        <v>1197</v>
      </c>
      <c r="T241" s="1" t="s">
        <v>678</v>
      </c>
      <c r="V241" s="1" t="s">
        <v>806</v>
      </c>
      <c r="W241" s="1" t="s">
        <v>1064</v>
      </c>
      <c r="X241" s="1" t="s">
        <v>766</v>
      </c>
      <c r="AC241" s="1" t="s">
        <v>652</v>
      </c>
      <c r="AG241" s="1">
        <v>180</v>
      </c>
      <c r="AI241" s="1" t="s">
        <v>177</v>
      </c>
    </row>
    <row r="242" spans="1:35" ht="60" x14ac:dyDescent="0.25">
      <c r="A242" s="1" t="s">
        <v>768</v>
      </c>
      <c r="B242" s="1">
        <v>21236</v>
      </c>
      <c r="D242" s="1" t="s">
        <v>1198</v>
      </c>
      <c r="F242" s="1" t="s">
        <v>58</v>
      </c>
      <c r="G242" s="1" t="s">
        <v>66</v>
      </c>
      <c r="H242" s="48">
        <v>19800</v>
      </c>
      <c r="K242" s="36">
        <v>45383</v>
      </c>
      <c r="L242" s="36">
        <v>45535</v>
      </c>
      <c r="M242" s="36">
        <v>45355</v>
      </c>
      <c r="N242" s="1" t="s">
        <v>1199</v>
      </c>
      <c r="O242" s="1" t="s">
        <v>114</v>
      </c>
      <c r="P242" s="1">
        <v>15188784</v>
      </c>
      <c r="Q242" s="1" t="s">
        <v>646</v>
      </c>
      <c r="S242" s="1" t="s">
        <v>1189</v>
      </c>
      <c r="T242" s="1" t="s">
        <v>385</v>
      </c>
      <c r="V242" s="1" t="s">
        <v>933</v>
      </c>
      <c r="W242" s="1" t="s">
        <v>1190</v>
      </c>
      <c r="X242" s="1" t="s">
        <v>766</v>
      </c>
      <c r="AC242" s="1" t="s">
        <v>652</v>
      </c>
      <c r="AG242" s="1">
        <v>180</v>
      </c>
      <c r="AI242" s="1" t="s">
        <v>177</v>
      </c>
    </row>
    <row r="243" spans="1:35" ht="60" x14ac:dyDescent="0.25">
      <c r="A243" s="1" t="s">
        <v>768</v>
      </c>
      <c r="B243" s="1">
        <v>21237</v>
      </c>
      <c r="D243" s="1" t="s">
        <v>1200</v>
      </c>
      <c r="F243" s="1" t="s">
        <v>58</v>
      </c>
      <c r="G243" s="1" t="s">
        <v>164</v>
      </c>
      <c r="H243" s="48">
        <v>7325</v>
      </c>
      <c r="K243" s="36">
        <v>45536</v>
      </c>
      <c r="L243" s="36">
        <v>45900</v>
      </c>
      <c r="M243" s="36">
        <v>45720</v>
      </c>
      <c r="N243" s="1" t="s">
        <v>1201</v>
      </c>
      <c r="O243" s="1" t="s">
        <v>620</v>
      </c>
      <c r="P243" s="1">
        <v>6441873</v>
      </c>
      <c r="Q243" s="1" t="s">
        <v>646</v>
      </c>
      <c r="S243" s="1" t="s">
        <v>99</v>
      </c>
      <c r="T243" s="1" t="s">
        <v>776</v>
      </c>
      <c r="V243" s="1" t="s">
        <v>781</v>
      </c>
      <c r="W243" s="1" t="s">
        <v>99</v>
      </c>
      <c r="X243" s="1" t="s">
        <v>44</v>
      </c>
      <c r="AC243" s="1" t="s">
        <v>652</v>
      </c>
      <c r="AG243" s="1">
        <v>180</v>
      </c>
      <c r="AI243" s="1" t="s">
        <v>777</v>
      </c>
    </row>
    <row r="244" spans="1:35" ht="45" x14ac:dyDescent="0.25">
      <c r="A244" s="1" t="s">
        <v>763</v>
      </c>
      <c r="B244" s="1">
        <v>21238</v>
      </c>
      <c r="D244" s="1" t="s">
        <v>1202</v>
      </c>
      <c r="F244" s="1" t="s">
        <v>765</v>
      </c>
      <c r="H244" s="48">
        <v>200000</v>
      </c>
      <c r="K244" s="36">
        <v>45544</v>
      </c>
      <c r="M244" s="36" t="s">
        <v>649</v>
      </c>
      <c r="Q244" s="1" t="s">
        <v>646</v>
      </c>
      <c r="S244" s="1" t="s">
        <v>1203</v>
      </c>
      <c r="T244" s="1" t="s">
        <v>385</v>
      </c>
      <c r="V244" s="1" t="s">
        <v>787</v>
      </c>
      <c r="W244" s="1" t="s">
        <v>659</v>
      </c>
      <c r="X244" s="1" t="s">
        <v>766</v>
      </c>
      <c r="AC244" s="1" t="s">
        <v>652</v>
      </c>
      <c r="AG244" s="1">
        <v>180</v>
      </c>
      <c r="AI244" s="1" t="s">
        <v>177</v>
      </c>
    </row>
    <row r="245" spans="1:35" ht="45" x14ac:dyDescent="0.25">
      <c r="A245" s="1" t="s">
        <v>763</v>
      </c>
      <c r="B245" s="1">
        <v>21239</v>
      </c>
      <c r="D245" s="1" t="s">
        <v>1204</v>
      </c>
      <c r="F245" s="1" t="s">
        <v>765</v>
      </c>
      <c r="H245" s="48">
        <v>1500000</v>
      </c>
      <c r="K245" s="36">
        <v>45352</v>
      </c>
      <c r="M245" s="36" t="s">
        <v>649</v>
      </c>
      <c r="Q245" s="1" t="s">
        <v>665</v>
      </c>
      <c r="S245" s="1" t="s">
        <v>1203</v>
      </c>
      <c r="T245" s="1" t="s">
        <v>385</v>
      </c>
      <c r="V245" s="1" t="s">
        <v>787</v>
      </c>
      <c r="W245" s="1" t="s">
        <v>659</v>
      </c>
      <c r="X245" s="1" t="s">
        <v>766</v>
      </c>
      <c r="AC245" s="1" t="s">
        <v>120</v>
      </c>
      <c r="AG245" s="1">
        <v>180</v>
      </c>
      <c r="AI245" s="1" t="s">
        <v>54</v>
      </c>
    </row>
    <row r="246" spans="1:35" ht="60" x14ac:dyDescent="0.25">
      <c r="A246" s="1" t="s">
        <v>768</v>
      </c>
      <c r="B246" s="1">
        <v>21240</v>
      </c>
      <c r="D246" s="1" t="s">
        <v>1205</v>
      </c>
      <c r="F246" s="1" t="s">
        <v>58</v>
      </c>
      <c r="G246" s="1" t="s">
        <v>164</v>
      </c>
      <c r="H246" s="48">
        <v>80000</v>
      </c>
      <c r="K246" s="36">
        <v>45139</v>
      </c>
      <c r="L246" s="36">
        <v>45596</v>
      </c>
      <c r="M246" s="36">
        <v>45416</v>
      </c>
      <c r="N246" s="1" t="s">
        <v>1206</v>
      </c>
      <c r="O246" s="1" t="s">
        <v>114</v>
      </c>
      <c r="P246" s="1">
        <v>14381921</v>
      </c>
      <c r="Q246" s="1" t="s">
        <v>665</v>
      </c>
      <c r="S246" s="1" t="s">
        <v>921</v>
      </c>
      <c r="T246" s="1" t="s">
        <v>811</v>
      </c>
      <c r="V246" s="1" t="s">
        <v>792</v>
      </c>
      <c r="W246" s="1" t="s">
        <v>791</v>
      </c>
      <c r="X246" s="1" t="s">
        <v>766</v>
      </c>
      <c r="AC246" s="1" t="s">
        <v>120</v>
      </c>
      <c r="AG246" s="1">
        <v>180</v>
      </c>
      <c r="AI246" s="1" t="s">
        <v>54</v>
      </c>
    </row>
    <row r="247" spans="1:35" ht="60" x14ac:dyDescent="0.25">
      <c r="A247" s="1" t="s">
        <v>768</v>
      </c>
      <c r="B247" s="1">
        <v>21241</v>
      </c>
      <c r="D247" s="1" t="s">
        <v>1207</v>
      </c>
      <c r="F247" s="1" t="s">
        <v>58</v>
      </c>
      <c r="G247" s="1" t="s">
        <v>164</v>
      </c>
      <c r="H247" s="48">
        <v>51300</v>
      </c>
      <c r="K247" s="36">
        <v>45383</v>
      </c>
      <c r="L247" s="36">
        <v>45697</v>
      </c>
      <c r="M247" s="36">
        <v>45517</v>
      </c>
      <c r="N247" s="1" t="s">
        <v>1208</v>
      </c>
      <c r="O247" s="1" t="s">
        <v>853</v>
      </c>
      <c r="P247" s="1">
        <v>6783903</v>
      </c>
      <c r="Q247" s="1" t="s">
        <v>646</v>
      </c>
      <c r="S247" s="1" t="s">
        <v>657</v>
      </c>
      <c r="T247" s="1" t="s">
        <v>385</v>
      </c>
      <c r="V247" s="1" t="s">
        <v>787</v>
      </c>
      <c r="W247" s="1" t="s">
        <v>657</v>
      </c>
      <c r="X247" s="1" t="s">
        <v>766</v>
      </c>
      <c r="AC247" s="1" t="s">
        <v>652</v>
      </c>
      <c r="AG247" s="1">
        <v>180</v>
      </c>
      <c r="AI247" s="1" t="s">
        <v>177</v>
      </c>
    </row>
    <row r="248" spans="1:35" ht="60" x14ac:dyDescent="0.25">
      <c r="A248" s="1" t="s">
        <v>768</v>
      </c>
      <c r="B248" s="1">
        <v>21242</v>
      </c>
      <c r="D248" s="1" t="s">
        <v>1209</v>
      </c>
      <c r="F248" s="1" t="s">
        <v>58</v>
      </c>
      <c r="G248" s="1" t="s">
        <v>164</v>
      </c>
      <c r="H248" s="48">
        <v>28060</v>
      </c>
      <c r="K248" s="36">
        <v>45537</v>
      </c>
      <c r="L248" s="36">
        <v>45658</v>
      </c>
      <c r="M248" s="36">
        <v>45478</v>
      </c>
      <c r="N248" s="1" t="s">
        <v>724</v>
      </c>
      <c r="O248" s="1" t="s">
        <v>114</v>
      </c>
      <c r="P248" s="1">
        <v>1918150</v>
      </c>
      <c r="Q248" s="1" t="s">
        <v>646</v>
      </c>
      <c r="S248" s="1" t="s">
        <v>691</v>
      </c>
      <c r="T248" s="1" t="s">
        <v>641</v>
      </c>
      <c r="V248" s="1" t="s">
        <v>792</v>
      </c>
      <c r="W248" s="1" t="s">
        <v>722</v>
      </c>
      <c r="X248" s="1" t="s">
        <v>766</v>
      </c>
      <c r="AC248" s="1" t="s">
        <v>652</v>
      </c>
      <c r="AG248" s="1">
        <v>180</v>
      </c>
      <c r="AI248" s="1" t="s">
        <v>777</v>
      </c>
    </row>
    <row r="249" spans="1:35" ht="60" x14ac:dyDescent="0.25">
      <c r="A249" s="1" t="s">
        <v>768</v>
      </c>
      <c r="B249" s="1">
        <v>21243</v>
      </c>
      <c r="D249" s="1" t="s">
        <v>1210</v>
      </c>
      <c r="F249" s="1" t="s">
        <v>58</v>
      </c>
      <c r="G249" s="1" t="s">
        <v>164</v>
      </c>
      <c r="H249" s="48">
        <v>28761</v>
      </c>
      <c r="K249" s="36">
        <v>45558</v>
      </c>
      <c r="L249" s="36">
        <v>45565</v>
      </c>
      <c r="M249" s="36">
        <v>45385</v>
      </c>
      <c r="N249" s="1" t="s">
        <v>1211</v>
      </c>
      <c r="O249" s="1" t="s">
        <v>114</v>
      </c>
      <c r="P249" s="1">
        <v>5602112</v>
      </c>
      <c r="Q249" s="1" t="s">
        <v>646</v>
      </c>
      <c r="S249" s="1" t="s">
        <v>869</v>
      </c>
      <c r="T249" s="1" t="s">
        <v>811</v>
      </c>
      <c r="V249" s="1" t="s">
        <v>792</v>
      </c>
      <c r="W249" s="1" t="s">
        <v>823</v>
      </c>
      <c r="X249" s="1" t="s">
        <v>766</v>
      </c>
      <c r="AC249" s="1" t="s">
        <v>652</v>
      </c>
      <c r="AG249" s="1">
        <v>180</v>
      </c>
      <c r="AI249" s="1" t="s">
        <v>177</v>
      </c>
    </row>
    <row r="250" spans="1:35" ht="60" x14ac:dyDescent="0.25">
      <c r="A250" s="1" t="s">
        <v>768</v>
      </c>
      <c r="B250" s="1">
        <v>21244</v>
      </c>
      <c r="D250" s="1" t="s">
        <v>1212</v>
      </c>
      <c r="F250" s="1" t="s">
        <v>58</v>
      </c>
      <c r="G250" s="1" t="s">
        <v>164</v>
      </c>
      <c r="H250" s="48">
        <v>18175</v>
      </c>
      <c r="K250" s="36">
        <v>45551</v>
      </c>
      <c r="L250" s="36">
        <v>45565</v>
      </c>
      <c r="M250" s="36">
        <v>45385</v>
      </c>
      <c r="N250" s="1" t="s">
        <v>1213</v>
      </c>
      <c r="O250" s="1" t="s">
        <v>114</v>
      </c>
      <c r="P250" s="1">
        <v>14381921</v>
      </c>
      <c r="Q250" s="1" t="s">
        <v>665</v>
      </c>
      <c r="S250" s="1" t="s">
        <v>869</v>
      </c>
      <c r="T250" s="1" t="s">
        <v>811</v>
      </c>
      <c r="V250" s="1" t="s">
        <v>792</v>
      </c>
      <c r="W250" s="1" t="s">
        <v>823</v>
      </c>
      <c r="X250" s="1" t="s">
        <v>766</v>
      </c>
      <c r="AC250" s="1" t="s">
        <v>652</v>
      </c>
      <c r="AG250" s="1">
        <v>180</v>
      </c>
      <c r="AI250" s="1" t="s">
        <v>54</v>
      </c>
    </row>
    <row r="251" spans="1:35" ht="75" x14ac:dyDescent="0.25">
      <c r="A251" s="1" t="s">
        <v>768</v>
      </c>
      <c r="B251" s="1">
        <v>21245</v>
      </c>
      <c r="D251" s="1" t="s">
        <v>1210</v>
      </c>
      <c r="F251" s="1" t="s">
        <v>58</v>
      </c>
      <c r="G251" s="1" t="s">
        <v>164</v>
      </c>
      <c r="H251" s="48">
        <v>32214</v>
      </c>
      <c r="K251" s="36">
        <v>45558</v>
      </c>
      <c r="L251" s="36">
        <v>45566</v>
      </c>
      <c r="M251" s="36">
        <v>45386</v>
      </c>
      <c r="N251" s="1" t="s">
        <v>1214</v>
      </c>
      <c r="O251" s="1" t="s">
        <v>114</v>
      </c>
      <c r="P251" s="1" t="s">
        <v>1215</v>
      </c>
      <c r="Q251" s="1" t="s">
        <v>646</v>
      </c>
      <c r="S251" s="1" t="s">
        <v>869</v>
      </c>
      <c r="T251" s="1" t="s">
        <v>811</v>
      </c>
      <c r="V251" s="1" t="s">
        <v>792</v>
      </c>
      <c r="W251" s="1" t="s">
        <v>823</v>
      </c>
      <c r="X251" s="1" t="s">
        <v>766</v>
      </c>
      <c r="AC251" s="1" t="s">
        <v>652</v>
      </c>
      <c r="AG251" s="1">
        <v>180</v>
      </c>
      <c r="AI251" s="1" t="s">
        <v>177</v>
      </c>
    </row>
    <row r="252" spans="1:35" ht="60" x14ac:dyDescent="0.25">
      <c r="A252" s="1" t="s">
        <v>768</v>
      </c>
      <c r="B252" s="1">
        <v>21246</v>
      </c>
      <c r="D252" s="1" t="s">
        <v>1216</v>
      </c>
      <c r="F252" s="1" t="s">
        <v>58</v>
      </c>
      <c r="G252" s="1" t="s">
        <v>164</v>
      </c>
      <c r="H252" s="48">
        <v>9662</v>
      </c>
      <c r="K252" s="36">
        <v>45538</v>
      </c>
      <c r="L252" s="36">
        <v>45688</v>
      </c>
      <c r="M252" s="36">
        <v>45508</v>
      </c>
      <c r="N252" s="1" t="s">
        <v>724</v>
      </c>
      <c r="O252" s="1" t="s">
        <v>114</v>
      </c>
      <c r="P252" s="1">
        <v>1918150</v>
      </c>
      <c r="Q252" s="1" t="s">
        <v>646</v>
      </c>
      <c r="S252" s="1" t="s">
        <v>691</v>
      </c>
      <c r="T252" s="1" t="s">
        <v>641</v>
      </c>
      <c r="V252" s="1" t="s">
        <v>792</v>
      </c>
      <c r="W252" s="1" t="s">
        <v>722</v>
      </c>
      <c r="X252" s="1" t="s">
        <v>766</v>
      </c>
      <c r="AC252" s="1" t="s">
        <v>652</v>
      </c>
      <c r="AG252" s="1">
        <v>180</v>
      </c>
      <c r="AI252" s="1" t="s">
        <v>777</v>
      </c>
    </row>
    <row r="253" spans="1:35" ht="90" x14ac:dyDescent="0.25">
      <c r="A253" s="1" t="s">
        <v>768</v>
      </c>
      <c r="B253" s="1">
        <v>21247</v>
      </c>
      <c r="D253" s="1" t="s">
        <v>1217</v>
      </c>
      <c r="F253" s="1" t="s">
        <v>58</v>
      </c>
      <c r="G253" s="1" t="s">
        <v>307</v>
      </c>
      <c r="H253" s="48">
        <v>39245</v>
      </c>
      <c r="K253" s="36">
        <v>45544</v>
      </c>
      <c r="L253" s="36">
        <v>45747</v>
      </c>
      <c r="M253" s="36">
        <v>45567</v>
      </c>
      <c r="N253" s="1" t="s">
        <v>1218</v>
      </c>
      <c r="O253" s="1" t="s">
        <v>114</v>
      </c>
      <c r="P253" s="1" t="s">
        <v>1122</v>
      </c>
      <c r="Q253" s="1" t="s">
        <v>646</v>
      </c>
      <c r="S253" s="1" t="s">
        <v>205</v>
      </c>
      <c r="T253" s="1" t="s">
        <v>385</v>
      </c>
      <c r="V253" s="1" t="s">
        <v>806</v>
      </c>
      <c r="W253" s="1" t="s">
        <v>205</v>
      </c>
      <c r="X253" s="1" t="s">
        <v>44</v>
      </c>
      <c r="AC253" s="1" t="s">
        <v>652</v>
      </c>
      <c r="AG253" s="1">
        <v>180</v>
      </c>
      <c r="AI253" s="1" t="s">
        <v>355</v>
      </c>
    </row>
    <row r="254" spans="1:35" ht="60" x14ac:dyDescent="0.25">
      <c r="A254" s="1" t="s">
        <v>768</v>
      </c>
      <c r="B254" s="1">
        <v>21248</v>
      </c>
      <c r="D254" s="1" t="s">
        <v>1219</v>
      </c>
      <c r="F254" s="1" t="s">
        <v>58</v>
      </c>
      <c r="G254" s="1" t="s">
        <v>164</v>
      </c>
      <c r="H254" s="48">
        <v>13680</v>
      </c>
      <c r="K254" s="36">
        <v>45530</v>
      </c>
      <c r="L254" s="36">
        <v>45537</v>
      </c>
      <c r="M254" s="36">
        <v>45357</v>
      </c>
      <c r="N254" s="1" t="s">
        <v>810</v>
      </c>
      <c r="O254" s="1" t="s">
        <v>114</v>
      </c>
      <c r="P254" s="1" t="s">
        <v>810</v>
      </c>
      <c r="Q254" s="1" t="s">
        <v>549</v>
      </c>
      <c r="S254" s="1" t="s">
        <v>215</v>
      </c>
      <c r="T254" s="1" t="s">
        <v>811</v>
      </c>
      <c r="V254" s="1" t="s">
        <v>806</v>
      </c>
      <c r="W254" s="1" t="s">
        <v>812</v>
      </c>
      <c r="X254" s="1" t="s">
        <v>766</v>
      </c>
      <c r="AC254" s="1" t="s">
        <v>652</v>
      </c>
      <c r="AG254" s="1">
        <v>180</v>
      </c>
      <c r="AI254" s="1" t="s">
        <v>213</v>
      </c>
    </row>
    <row r="255" spans="1:35" ht="60" x14ac:dyDescent="0.25">
      <c r="A255" s="1" t="s">
        <v>768</v>
      </c>
      <c r="B255" s="1">
        <v>21249</v>
      </c>
      <c r="D255" s="1" t="s">
        <v>1219</v>
      </c>
      <c r="F255" s="1" t="s">
        <v>58</v>
      </c>
      <c r="G255" s="1" t="s">
        <v>164</v>
      </c>
      <c r="H255" s="48">
        <v>14268</v>
      </c>
      <c r="K255" s="36">
        <v>45505</v>
      </c>
      <c r="L255" s="36">
        <v>45535</v>
      </c>
      <c r="M255" s="36">
        <v>45355</v>
      </c>
      <c r="N255" s="1" t="s">
        <v>810</v>
      </c>
      <c r="O255" s="1" t="s">
        <v>114</v>
      </c>
      <c r="P255" s="1" t="s">
        <v>810</v>
      </c>
      <c r="Q255" s="1" t="s">
        <v>549</v>
      </c>
      <c r="S255" s="1" t="s">
        <v>215</v>
      </c>
      <c r="T255" s="1" t="s">
        <v>811</v>
      </c>
      <c r="V255" s="1" t="s">
        <v>806</v>
      </c>
      <c r="W255" s="1" t="s">
        <v>812</v>
      </c>
      <c r="X255" s="1" t="s">
        <v>766</v>
      </c>
      <c r="AC255" s="1" t="s">
        <v>652</v>
      </c>
      <c r="AG255" s="1">
        <v>180</v>
      </c>
      <c r="AI255" s="1" t="s">
        <v>213</v>
      </c>
    </row>
    <row r="256" spans="1:35" ht="60" x14ac:dyDescent="0.25">
      <c r="A256" s="1" t="s">
        <v>768</v>
      </c>
      <c r="B256" s="1">
        <v>21250</v>
      </c>
      <c r="D256" s="1" t="s">
        <v>1219</v>
      </c>
      <c r="F256" s="1" t="s">
        <v>58</v>
      </c>
      <c r="G256" s="1" t="s">
        <v>164</v>
      </c>
      <c r="H256" s="48">
        <v>5850</v>
      </c>
      <c r="K256" s="36">
        <v>45530</v>
      </c>
      <c r="L256" s="36">
        <v>45537</v>
      </c>
      <c r="M256" s="36">
        <v>45357</v>
      </c>
      <c r="N256" s="1" t="s">
        <v>810</v>
      </c>
      <c r="O256" s="1" t="s">
        <v>114</v>
      </c>
      <c r="P256" s="1" t="s">
        <v>810</v>
      </c>
      <c r="Q256" s="1" t="s">
        <v>549</v>
      </c>
      <c r="S256" s="1" t="s">
        <v>215</v>
      </c>
      <c r="T256" s="1" t="s">
        <v>811</v>
      </c>
      <c r="V256" s="1" t="s">
        <v>806</v>
      </c>
      <c r="W256" s="1" t="s">
        <v>812</v>
      </c>
      <c r="X256" s="1" t="s">
        <v>766</v>
      </c>
      <c r="AC256" s="1" t="s">
        <v>652</v>
      </c>
      <c r="AG256" s="1">
        <v>180</v>
      </c>
      <c r="AI256" s="1" t="s">
        <v>213</v>
      </c>
    </row>
    <row r="257" spans="1:35" ht="60" x14ac:dyDescent="0.25">
      <c r="A257" s="1" t="s">
        <v>768</v>
      </c>
      <c r="B257" s="1">
        <v>21251</v>
      </c>
      <c r="D257" s="1" t="s">
        <v>1219</v>
      </c>
      <c r="F257" s="1" t="s">
        <v>58</v>
      </c>
      <c r="G257" s="1" t="s">
        <v>164</v>
      </c>
      <c r="H257" s="48">
        <v>7819</v>
      </c>
      <c r="K257" s="36">
        <v>45505</v>
      </c>
      <c r="L257" s="36">
        <v>45535</v>
      </c>
      <c r="M257" s="36">
        <v>45355</v>
      </c>
      <c r="N257" s="1" t="s">
        <v>810</v>
      </c>
      <c r="O257" s="1" t="s">
        <v>114</v>
      </c>
      <c r="P257" s="1" t="s">
        <v>810</v>
      </c>
      <c r="Q257" s="1" t="s">
        <v>549</v>
      </c>
      <c r="S257" s="1" t="s">
        <v>215</v>
      </c>
      <c r="T257" s="1" t="s">
        <v>811</v>
      </c>
      <c r="V257" s="1" t="s">
        <v>806</v>
      </c>
      <c r="W257" s="1" t="s">
        <v>812</v>
      </c>
      <c r="X257" s="1" t="s">
        <v>766</v>
      </c>
      <c r="AC257" s="1" t="s">
        <v>652</v>
      </c>
      <c r="AG257" s="1">
        <v>180</v>
      </c>
      <c r="AI257" s="1" t="s">
        <v>213</v>
      </c>
    </row>
    <row r="258" spans="1:35" ht="60" x14ac:dyDescent="0.25">
      <c r="A258" s="1" t="s">
        <v>768</v>
      </c>
      <c r="B258" s="1">
        <v>21252</v>
      </c>
      <c r="D258" s="1" t="s">
        <v>1220</v>
      </c>
      <c r="F258" s="1" t="s">
        <v>58</v>
      </c>
      <c r="G258" s="1" t="s">
        <v>785</v>
      </c>
      <c r="H258" s="48">
        <v>33632</v>
      </c>
      <c r="K258" s="36">
        <v>45383</v>
      </c>
      <c r="L258" s="36">
        <v>45747</v>
      </c>
      <c r="M258" s="36">
        <v>45567</v>
      </c>
      <c r="N258" s="1" t="s">
        <v>1221</v>
      </c>
      <c r="O258" s="1" t="s">
        <v>114</v>
      </c>
      <c r="P258" s="1">
        <v>4158628</v>
      </c>
      <c r="Q258" s="1" t="s">
        <v>665</v>
      </c>
      <c r="S258" s="1" t="s">
        <v>248</v>
      </c>
      <c r="T258" s="1" t="s">
        <v>811</v>
      </c>
      <c r="V258" s="1" t="s">
        <v>792</v>
      </c>
      <c r="W258" s="1" t="s">
        <v>823</v>
      </c>
      <c r="X258" s="1" t="s">
        <v>766</v>
      </c>
      <c r="AC258" s="1" t="s">
        <v>120</v>
      </c>
      <c r="AG258" s="1">
        <v>180</v>
      </c>
      <c r="AI258" s="1" t="s">
        <v>54</v>
      </c>
    </row>
    <row r="259" spans="1:35" ht="60" x14ac:dyDescent="0.25">
      <c r="A259" s="1" t="s">
        <v>768</v>
      </c>
      <c r="B259" s="1">
        <v>21253</v>
      </c>
      <c r="D259" s="1" t="s">
        <v>1008</v>
      </c>
      <c r="F259" s="1" t="s">
        <v>58</v>
      </c>
      <c r="G259" s="1" t="s">
        <v>164</v>
      </c>
      <c r="H259" s="48">
        <v>6280</v>
      </c>
      <c r="K259" s="36">
        <v>45523</v>
      </c>
      <c r="L259" s="36">
        <v>45537</v>
      </c>
      <c r="M259" s="36">
        <v>45357</v>
      </c>
      <c r="N259" s="1" t="s">
        <v>810</v>
      </c>
      <c r="O259" s="1" t="s">
        <v>114</v>
      </c>
      <c r="P259" s="1" t="s">
        <v>810</v>
      </c>
      <c r="Q259" s="1" t="s">
        <v>549</v>
      </c>
      <c r="S259" s="1" t="s">
        <v>215</v>
      </c>
      <c r="T259" s="1" t="s">
        <v>811</v>
      </c>
      <c r="V259" s="1" t="s">
        <v>806</v>
      </c>
      <c r="W259" s="1" t="s">
        <v>812</v>
      </c>
      <c r="X259" s="1" t="s">
        <v>766</v>
      </c>
      <c r="AC259" s="1" t="s">
        <v>652</v>
      </c>
      <c r="AG259" s="1">
        <v>180</v>
      </c>
      <c r="AI259" s="1" t="s">
        <v>213</v>
      </c>
    </row>
    <row r="260" spans="1:35" ht="60" x14ac:dyDescent="0.25">
      <c r="A260" s="1" t="s">
        <v>768</v>
      </c>
      <c r="B260" s="1">
        <v>21254</v>
      </c>
      <c r="D260" s="1" t="s">
        <v>1222</v>
      </c>
      <c r="F260" s="1" t="s">
        <v>58</v>
      </c>
      <c r="G260" s="1" t="s">
        <v>307</v>
      </c>
      <c r="H260" s="48">
        <v>13641</v>
      </c>
      <c r="K260" s="36">
        <v>45551</v>
      </c>
      <c r="L260" s="36">
        <v>45625</v>
      </c>
      <c r="M260" s="36">
        <v>45445</v>
      </c>
      <c r="N260" s="1" t="s">
        <v>1223</v>
      </c>
      <c r="O260" s="1" t="s">
        <v>114</v>
      </c>
      <c r="P260" s="1">
        <v>3290441</v>
      </c>
      <c r="Q260" s="1" t="s">
        <v>665</v>
      </c>
      <c r="S260" s="1" t="s">
        <v>1224</v>
      </c>
      <c r="T260" s="1" t="s">
        <v>811</v>
      </c>
      <c r="V260" s="1" t="s">
        <v>792</v>
      </c>
      <c r="W260" s="1" t="s">
        <v>823</v>
      </c>
      <c r="X260" s="1" t="s">
        <v>766</v>
      </c>
      <c r="AC260" s="1" t="s">
        <v>652</v>
      </c>
      <c r="AG260" s="1">
        <v>180</v>
      </c>
      <c r="AI260" s="1" t="s">
        <v>793</v>
      </c>
    </row>
    <row r="261" spans="1:35" ht="60" x14ac:dyDescent="0.25">
      <c r="A261" s="1" t="s">
        <v>768</v>
      </c>
      <c r="B261" s="1">
        <v>21255</v>
      </c>
      <c r="D261" s="1" t="s">
        <v>1225</v>
      </c>
      <c r="F261" s="1" t="s">
        <v>58</v>
      </c>
      <c r="G261" s="1" t="s">
        <v>164</v>
      </c>
      <c r="H261" s="48">
        <v>6500</v>
      </c>
      <c r="K261" s="36">
        <v>45544</v>
      </c>
      <c r="L261" s="36">
        <v>45626</v>
      </c>
      <c r="M261" s="36">
        <v>45446</v>
      </c>
      <c r="N261" s="1" t="s">
        <v>1187</v>
      </c>
      <c r="O261" s="1" t="s">
        <v>114</v>
      </c>
      <c r="P261" s="1" t="s">
        <v>1226</v>
      </c>
      <c r="Q261" s="1" t="s">
        <v>646</v>
      </c>
      <c r="S261" s="1" t="s">
        <v>657</v>
      </c>
      <c r="T261" s="1" t="s">
        <v>385</v>
      </c>
      <c r="V261" s="1" t="s">
        <v>787</v>
      </c>
      <c r="W261" s="1" t="s">
        <v>657</v>
      </c>
      <c r="X261" s="1" t="s">
        <v>766</v>
      </c>
      <c r="AC261" s="1" t="s">
        <v>652</v>
      </c>
      <c r="AG261" s="1">
        <v>180</v>
      </c>
      <c r="AI261" s="1" t="s">
        <v>149</v>
      </c>
    </row>
    <row r="262" spans="1:35" ht="60" x14ac:dyDescent="0.25">
      <c r="A262" s="1" t="s">
        <v>768</v>
      </c>
      <c r="B262" s="1">
        <v>21256</v>
      </c>
      <c r="D262" s="1" t="s">
        <v>1227</v>
      </c>
      <c r="F262" s="1" t="s">
        <v>58</v>
      </c>
      <c r="G262" s="1" t="s">
        <v>164</v>
      </c>
      <c r="H262" s="48">
        <v>19720</v>
      </c>
      <c r="K262" s="36">
        <v>45551</v>
      </c>
      <c r="L262" s="36">
        <v>45576</v>
      </c>
      <c r="M262" s="36">
        <v>45396</v>
      </c>
      <c r="N262" s="1" t="s">
        <v>1228</v>
      </c>
      <c r="O262" s="1" t="s">
        <v>114</v>
      </c>
      <c r="P262" s="1">
        <v>1960584</v>
      </c>
      <c r="Q262" s="1" t="s">
        <v>646</v>
      </c>
      <c r="S262" s="1" t="s">
        <v>1189</v>
      </c>
      <c r="T262" s="1" t="s">
        <v>385</v>
      </c>
      <c r="V262" s="1" t="s">
        <v>933</v>
      </c>
      <c r="W262" s="1" t="s">
        <v>1190</v>
      </c>
      <c r="X262" s="1" t="s">
        <v>766</v>
      </c>
      <c r="AC262" s="1" t="s">
        <v>652</v>
      </c>
      <c r="AG262" s="1">
        <v>180</v>
      </c>
      <c r="AI262" s="1" t="s">
        <v>177</v>
      </c>
    </row>
    <row r="263" spans="1:35" ht="60" x14ac:dyDescent="0.25">
      <c r="A263" s="1" t="s">
        <v>768</v>
      </c>
      <c r="B263" s="1">
        <v>21257</v>
      </c>
      <c r="D263" s="1" t="s">
        <v>1229</v>
      </c>
      <c r="F263" s="1" t="s">
        <v>58</v>
      </c>
      <c r="G263" s="1" t="s">
        <v>785</v>
      </c>
      <c r="H263" s="48">
        <v>24926</v>
      </c>
      <c r="K263" s="36">
        <v>45412</v>
      </c>
      <c r="L263" s="36">
        <v>45747</v>
      </c>
      <c r="M263" s="36">
        <v>45567</v>
      </c>
      <c r="N263" s="1" t="s">
        <v>1069</v>
      </c>
      <c r="O263" s="1" t="s">
        <v>114</v>
      </c>
      <c r="P263" s="1">
        <v>11203442</v>
      </c>
      <c r="Q263" s="1" t="s">
        <v>496</v>
      </c>
      <c r="S263" s="1" t="s">
        <v>1230</v>
      </c>
      <c r="T263" s="1" t="s">
        <v>811</v>
      </c>
      <c r="V263" s="1" t="s">
        <v>792</v>
      </c>
      <c r="W263" s="1" t="s">
        <v>1231</v>
      </c>
      <c r="X263" s="1" t="s">
        <v>44</v>
      </c>
      <c r="AC263" s="1" t="s">
        <v>652</v>
      </c>
      <c r="AG263" s="1">
        <v>180</v>
      </c>
      <c r="AI263" s="1" t="s">
        <v>173</v>
      </c>
    </row>
    <row r="264" spans="1:35" ht="60" x14ac:dyDescent="0.25">
      <c r="A264" s="1" t="s">
        <v>768</v>
      </c>
      <c r="B264" s="1">
        <v>21258</v>
      </c>
      <c r="D264" s="1" t="s">
        <v>1232</v>
      </c>
      <c r="F264" s="1" t="s">
        <v>58</v>
      </c>
      <c r="G264" s="1" t="s">
        <v>106</v>
      </c>
      <c r="H264" s="48">
        <v>25000</v>
      </c>
      <c r="K264" s="36">
        <v>45505</v>
      </c>
      <c r="L264" s="36">
        <v>45597</v>
      </c>
      <c r="M264" s="36">
        <v>45417</v>
      </c>
      <c r="N264" s="1" t="s">
        <v>1233</v>
      </c>
      <c r="O264" s="1" t="s">
        <v>114</v>
      </c>
      <c r="P264" s="1">
        <v>4599477</v>
      </c>
      <c r="Q264" s="1" t="s">
        <v>646</v>
      </c>
      <c r="S264" s="1" t="s">
        <v>791</v>
      </c>
      <c r="T264" s="1" t="s">
        <v>662</v>
      </c>
      <c r="V264" s="1" t="s">
        <v>792</v>
      </c>
      <c r="W264" s="1" t="s">
        <v>823</v>
      </c>
      <c r="X264" s="1" t="s">
        <v>44</v>
      </c>
      <c r="AC264" s="1" t="s">
        <v>652</v>
      </c>
      <c r="AG264" s="1">
        <v>180</v>
      </c>
      <c r="AI264" s="1" t="s">
        <v>177</v>
      </c>
    </row>
    <row r="265" spans="1:35" ht="60" x14ac:dyDescent="0.25">
      <c r="A265" s="1" t="s">
        <v>768</v>
      </c>
      <c r="B265" s="1">
        <v>21259</v>
      </c>
      <c r="D265" s="1" t="s">
        <v>1234</v>
      </c>
      <c r="F265" s="1" t="s">
        <v>58</v>
      </c>
      <c r="G265" s="1" t="s">
        <v>164</v>
      </c>
      <c r="H265" s="48">
        <v>21402</v>
      </c>
      <c r="K265" s="36">
        <v>45554</v>
      </c>
      <c r="L265" s="36">
        <v>45657</v>
      </c>
      <c r="M265" s="36">
        <v>45477</v>
      </c>
      <c r="N265" s="1" t="s">
        <v>724</v>
      </c>
      <c r="O265" s="1" t="s">
        <v>114</v>
      </c>
      <c r="P265" s="1">
        <v>1918150</v>
      </c>
      <c r="Q265" s="1" t="s">
        <v>646</v>
      </c>
      <c r="S265" s="1" t="s">
        <v>691</v>
      </c>
      <c r="T265" s="1" t="s">
        <v>641</v>
      </c>
      <c r="V265" s="1" t="s">
        <v>792</v>
      </c>
      <c r="W265" s="1" t="s">
        <v>722</v>
      </c>
      <c r="X265" s="1" t="s">
        <v>766</v>
      </c>
      <c r="AC265" s="1" t="s">
        <v>652</v>
      </c>
      <c r="AG265" s="1">
        <v>180</v>
      </c>
      <c r="AI265" s="1" t="s">
        <v>777</v>
      </c>
    </row>
    <row r="266" spans="1:35" ht="60" x14ac:dyDescent="0.25">
      <c r="A266" s="1" t="s">
        <v>768</v>
      </c>
      <c r="B266" s="1">
        <v>21260</v>
      </c>
      <c r="D266" s="1" t="s">
        <v>1235</v>
      </c>
      <c r="F266" s="1" t="s">
        <v>58</v>
      </c>
      <c r="G266" s="1" t="s">
        <v>164</v>
      </c>
      <c r="H266" s="48">
        <v>70000</v>
      </c>
      <c r="K266" s="36">
        <v>45474</v>
      </c>
      <c r="L266" s="36">
        <v>45688</v>
      </c>
      <c r="M266" s="36">
        <v>45508</v>
      </c>
      <c r="N266" s="1" t="s">
        <v>1236</v>
      </c>
      <c r="O266" s="1" t="s">
        <v>114</v>
      </c>
      <c r="P266" s="1">
        <v>11767691</v>
      </c>
      <c r="Q266" s="1" t="s">
        <v>665</v>
      </c>
      <c r="S266" s="1" t="s">
        <v>869</v>
      </c>
      <c r="T266" s="1" t="s">
        <v>811</v>
      </c>
      <c r="V266" s="1" t="s">
        <v>792</v>
      </c>
      <c r="W266" s="1" t="s">
        <v>823</v>
      </c>
      <c r="X266" s="1" t="s">
        <v>766</v>
      </c>
      <c r="AC266" s="1" t="s">
        <v>652</v>
      </c>
      <c r="AG266" s="1">
        <v>180</v>
      </c>
      <c r="AI266" s="1" t="s">
        <v>54</v>
      </c>
    </row>
    <row r="267" spans="1:35" ht="30" x14ac:dyDescent="0.25">
      <c r="A267" s="1" t="s">
        <v>763</v>
      </c>
      <c r="B267" s="1">
        <v>21261</v>
      </c>
      <c r="D267" s="1" t="s">
        <v>1237</v>
      </c>
      <c r="F267" s="1" t="s">
        <v>765</v>
      </c>
      <c r="H267" s="48">
        <v>120000</v>
      </c>
      <c r="K267" s="36">
        <v>45474</v>
      </c>
      <c r="M267" s="36" t="s">
        <v>649</v>
      </c>
      <c r="Q267" s="1" t="s">
        <v>665</v>
      </c>
      <c r="S267" s="1" t="s">
        <v>869</v>
      </c>
      <c r="T267" s="1" t="s">
        <v>811</v>
      </c>
      <c r="V267" s="1" t="s">
        <v>792</v>
      </c>
      <c r="W267" s="1" t="s">
        <v>823</v>
      </c>
      <c r="X267" s="1" t="s">
        <v>766</v>
      </c>
      <c r="AC267" s="1" t="s">
        <v>120</v>
      </c>
      <c r="AG267" s="1">
        <v>180</v>
      </c>
      <c r="AI267" s="1" t="s">
        <v>54</v>
      </c>
    </row>
    <row r="268" spans="1:35" s="2" customFormat="1" ht="60" x14ac:dyDescent="0.25">
      <c r="A268" s="2" t="s">
        <v>768</v>
      </c>
      <c r="B268" s="46" t="s">
        <v>1238</v>
      </c>
      <c r="D268" s="2" t="s">
        <v>1239</v>
      </c>
      <c r="F268" s="2" t="s">
        <v>58</v>
      </c>
      <c r="G268" s="2" t="s">
        <v>307</v>
      </c>
      <c r="H268" s="49">
        <v>18500</v>
      </c>
      <c r="K268" s="47">
        <v>45546</v>
      </c>
      <c r="L268" s="47">
        <v>45625</v>
      </c>
      <c r="M268" s="47">
        <v>45445</v>
      </c>
      <c r="N268" s="2" t="s">
        <v>1240</v>
      </c>
      <c r="O268" s="2" t="s">
        <v>620</v>
      </c>
      <c r="P268" s="2">
        <v>1846493</v>
      </c>
      <c r="Q268" s="2" t="s">
        <v>646</v>
      </c>
      <c r="S268" s="2" t="s">
        <v>1241</v>
      </c>
      <c r="T268" s="2" t="s">
        <v>678</v>
      </c>
      <c r="V268" s="2" t="s">
        <v>806</v>
      </c>
      <c r="W268" s="2" t="s">
        <v>1242</v>
      </c>
      <c r="X268" s="2" t="s">
        <v>766</v>
      </c>
      <c r="AC268" s="2" t="s">
        <v>652</v>
      </c>
      <c r="AG268" s="2">
        <v>180</v>
      </c>
      <c r="AI268" s="2" t="s">
        <v>177</v>
      </c>
    </row>
    <row r="269" spans="1:35" s="2" customFormat="1" ht="60" x14ac:dyDescent="0.25">
      <c r="A269" s="2" t="s">
        <v>768</v>
      </c>
      <c r="B269" s="46" t="s">
        <v>1243</v>
      </c>
      <c r="D269" s="2" t="s">
        <v>1244</v>
      </c>
      <c r="F269" s="2" t="s">
        <v>58</v>
      </c>
      <c r="G269" s="2" t="s">
        <v>164</v>
      </c>
      <c r="H269" s="49">
        <v>12379</v>
      </c>
      <c r="K269" s="47">
        <v>45558</v>
      </c>
      <c r="L269" s="47">
        <v>45688</v>
      </c>
      <c r="M269" s="47">
        <v>45508</v>
      </c>
      <c r="N269" s="2" t="s">
        <v>1245</v>
      </c>
      <c r="O269" s="2" t="s">
        <v>620</v>
      </c>
      <c r="P269" s="2">
        <v>6903140</v>
      </c>
      <c r="Q269" s="2" t="s">
        <v>646</v>
      </c>
      <c r="S269" s="2" t="s">
        <v>1246</v>
      </c>
      <c r="T269" s="2" t="s">
        <v>811</v>
      </c>
      <c r="V269" s="2" t="s">
        <v>801</v>
      </c>
      <c r="W269" s="2" t="s">
        <v>823</v>
      </c>
      <c r="X269" s="2" t="s">
        <v>766</v>
      </c>
      <c r="AC269" s="2" t="s">
        <v>652</v>
      </c>
      <c r="AG269" s="2">
        <v>180</v>
      </c>
      <c r="AI269" s="2" t="s">
        <v>777</v>
      </c>
    </row>
    <row r="270" spans="1:35" s="2" customFormat="1" ht="60" x14ac:dyDescent="0.25">
      <c r="A270" s="2" t="s">
        <v>768</v>
      </c>
      <c r="B270" s="46">
        <v>21263</v>
      </c>
      <c r="D270" s="2" t="s">
        <v>1247</v>
      </c>
      <c r="F270" s="2" t="s">
        <v>58</v>
      </c>
      <c r="G270" s="2" t="s">
        <v>164</v>
      </c>
      <c r="H270" s="49">
        <v>30000</v>
      </c>
      <c r="K270" s="47">
        <v>45565</v>
      </c>
      <c r="L270" s="47">
        <v>45632</v>
      </c>
      <c r="M270" s="47">
        <v>45452</v>
      </c>
      <c r="N270" s="2" t="s">
        <v>1248</v>
      </c>
      <c r="O270" s="2" t="s">
        <v>620</v>
      </c>
      <c r="P270" s="2">
        <v>6903140</v>
      </c>
      <c r="Q270" s="2" t="s">
        <v>670</v>
      </c>
      <c r="S270" s="2" t="s">
        <v>298</v>
      </c>
      <c r="T270" s="2" t="s">
        <v>617</v>
      </c>
      <c r="V270" s="2" t="s">
        <v>781</v>
      </c>
      <c r="W270" s="2" t="s">
        <v>298</v>
      </c>
      <c r="X270" s="2" t="s">
        <v>766</v>
      </c>
      <c r="AC270" s="2" t="s">
        <v>652</v>
      </c>
      <c r="AG270" s="2">
        <v>180</v>
      </c>
      <c r="AI270" s="2" t="s">
        <v>875</v>
      </c>
    </row>
    <row r="271" spans="1:35" s="2" customFormat="1" ht="60" x14ac:dyDescent="0.25">
      <c r="A271" s="2" t="s">
        <v>768</v>
      </c>
      <c r="B271" s="46">
        <v>21264</v>
      </c>
      <c r="D271" s="2" t="s">
        <v>1249</v>
      </c>
      <c r="F271" s="2" t="s">
        <v>58</v>
      </c>
      <c r="G271" s="2" t="s">
        <v>785</v>
      </c>
      <c r="H271" s="49">
        <v>13920</v>
      </c>
      <c r="K271" s="47">
        <v>45383</v>
      </c>
      <c r="L271" s="47">
        <v>45747</v>
      </c>
      <c r="M271" s="47">
        <v>45567</v>
      </c>
      <c r="N271" s="2" t="s">
        <v>1250</v>
      </c>
      <c r="O271" s="2" t="s">
        <v>114</v>
      </c>
      <c r="P271" s="2">
        <v>8050130</v>
      </c>
      <c r="Q271" s="2" t="s">
        <v>665</v>
      </c>
      <c r="S271" s="2" t="s">
        <v>248</v>
      </c>
      <c r="T271" s="2" t="s">
        <v>662</v>
      </c>
      <c r="V271" s="2" t="s">
        <v>792</v>
      </c>
      <c r="W271" s="2" t="s">
        <v>823</v>
      </c>
      <c r="X271" s="2" t="s">
        <v>766</v>
      </c>
      <c r="AC271" s="2" t="s">
        <v>120</v>
      </c>
      <c r="AG271" s="2">
        <v>180</v>
      </c>
      <c r="AI271" s="2" t="s">
        <v>54</v>
      </c>
    </row>
    <row r="272" spans="1:35" s="2" customFormat="1" ht="30" x14ac:dyDescent="0.25">
      <c r="A272" s="2" t="s">
        <v>763</v>
      </c>
      <c r="B272" s="46">
        <v>21265</v>
      </c>
      <c r="D272" s="2" t="s">
        <v>1251</v>
      </c>
      <c r="F272" s="2" t="s">
        <v>765</v>
      </c>
      <c r="H272" s="49">
        <v>217500</v>
      </c>
      <c r="K272" s="47">
        <v>45597</v>
      </c>
      <c r="L272" s="47"/>
      <c r="M272" s="47" t="s">
        <v>649</v>
      </c>
      <c r="Q272" s="2" t="s">
        <v>665</v>
      </c>
      <c r="S272" s="2" t="s">
        <v>228</v>
      </c>
      <c r="T272" s="2" t="s">
        <v>662</v>
      </c>
      <c r="V272" s="2" t="s">
        <v>787</v>
      </c>
      <c r="W272" s="2" t="s">
        <v>489</v>
      </c>
      <c r="X272" s="2" t="s">
        <v>44</v>
      </c>
      <c r="AC272" s="2" t="s">
        <v>652</v>
      </c>
      <c r="AG272" s="2">
        <v>180</v>
      </c>
      <c r="AI272" s="2" t="s">
        <v>54</v>
      </c>
    </row>
    <row r="273" spans="1:36" s="2" customFormat="1" ht="60" x14ac:dyDescent="0.25">
      <c r="A273" s="2" t="s">
        <v>768</v>
      </c>
      <c r="B273" s="46">
        <v>21266</v>
      </c>
      <c r="D273" s="2" t="s">
        <v>1210</v>
      </c>
      <c r="F273" s="2" t="s">
        <v>58</v>
      </c>
      <c r="G273" s="2" t="s">
        <v>164</v>
      </c>
      <c r="H273" s="49">
        <v>9868</v>
      </c>
      <c r="K273" s="47">
        <v>45562</v>
      </c>
      <c r="L273" s="47">
        <v>45569</v>
      </c>
      <c r="M273" s="47">
        <v>45389</v>
      </c>
      <c r="N273" s="2" t="s">
        <v>1211</v>
      </c>
      <c r="O273" s="2" t="s">
        <v>114</v>
      </c>
      <c r="P273" s="2">
        <v>5602112</v>
      </c>
      <c r="Q273" s="2" t="s">
        <v>646</v>
      </c>
      <c r="S273" s="2" t="s">
        <v>869</v>
      </c>
      <c r="T273" s="2" t="s">
        <v>811</v>
      </c>
      <c r="V273" s="2" t="s">
        <v>792</v>
      </c>
      <c r="W273" s="2" t="s">
        <v>823</v>
      </c>
      <c r="X273" s="2" t="s">
        <v>766</v>
      </c>
      <c r="AC273" s="2" t="s">
        <v>652</v>
      </c>
      <c r="AG273" s="2">
        <v>180</v>
      </c>
      <c r="AI273" s="2" t="s">
        <v>177</v>
      </c>
    </row>
    <row r="274" spans="1:36" s="2" customFormat="1" ht="60" x14ac:dyDescent="0.25">
      <c r="A274" s="2" t="s">
        <v>768</v>
      </c>
      <c r="B274" s="46">
        <v>21267</v>
      </c>
      <c r="D274" s="2" t="s">
        <v>1210</v>
      </c>
      <c r="F274" s="2" t="s">
        <v>58</v>
      </c>
      <c r="G274" s="2" t="s">
        <v>164</v>
      </c>
      <c r="H274" s="49">
        <v>9868</v>
      </c>
      <c r="K274" s="47">
        <v>45562</v>
      </c>
      <c r="L274" s="47">
        <v>45569</v>
      </c>
      <c r="M274" s="47">
        <v>45389</v>
      </c>
      <c r="N274" s="2" t="s">
        <v>1211</v>
      </c>
      <c r="O274" s="2" t="s">
        <v>114</v>
      </c>
      <c r="P274" s="2">
        <v>5602112</v>
      </c>
      <c r="Q274" s="2" t="s">
        <v>646</v>
      </c>
      <c r="S274" s="2" t="s">
        <v>869</v>
      </c>
      <c r="T274" s="2" t="s">
        <v>811</v>
      </c>
      <c r="V274" s="2" t="s">
        <v>792</v>
      </c>
      <c r="W274" s="2" t="s">
        <v>823</v>
      </c>
      <c r="X274" s="2" t="s">
        <v>766</v>
      </c>
      <c r="AC274" s="2" t="s">
        <v>652</v>
      </c>
      <c r="AG274" s="2">
        <v>180</v>
      </c>
      <c r="AI274" s="2" t="s">
        <v>177</v>
      </c>
    </row>
    <row r="275" spans="1:36" s="2" customFormat="1" ht="60" x14ac:dyDescent="0.25">
      <c r="A275" s="2" t="s">
        <v>768</v>
      </c>
      <c r="B275" s="46">
        <v>21268</v>
      </c>
      <c r="D275" s="2" t="s">
        <v>1210</v>
      </c>
      <c r="F275" s="2" t="s">
        <v>58</v>
      </c>
      <c r="G275" s="2" t="s">
        <v>164</v>
      </c>
      <c r="H275" s="49">
        <v>9868</v>
      </c>
      <c r="K275" s="47">
        <v>45562</v>
      </c>
      <c r="L275" s="47">
        <v>45569</v>
      </c>
      <c r="M275" s="47">
        <v>45389</v>
      </c>
      <c r="N275" s="2" t="s">
        <v>1211</v>
      </c>
      <c r="O275" s="2" t="s">
        <v>114</v>
      </c>
      <c r="P275" s="2">
        <v>5602112</v>
      </c>
      <c r="Q275" s="2" t="s">
        <v>646</v>
      </c>
      <c r="S275" s="2" t="s">
        <v>869</v>
      </c>
      <c r="T275" s="2" t="s">
        <v>811</v>
      </c>
      <c r="V275" s="2" t="s">
        <v>792</v>
      </c>
      <c r="W275" s="2" t="s">
        <v>823</v>
      </c>
      <c r="X275" s="2" t="s">
        <v>766</v>
      </c>
      <c r="AC275" s="2" t="s">
        <v>652</v>
      </c>
      <c r="AG275" s="2">
        <v>180</v>
      </c>
      <c r="AI275" s="2" t="s">
        <v>177</v>
      </c>
    </row>
    <row r="276" spans="1:36" s="2" customFormat="1" ht="60" x14ac:dyDescent="0.25">
      <c r="A276" s="2" t="s">
        <v>768</v>
      </c>
      <c r="B276" s="46" t="s">
        <v>1252</v>
      </c>
      <c r="D276" s="2" t="s">
        <v>1253</v>
      </c>
      <c r="F276" s="2" t="s">
        <v>58</v>
      </c>
      <c r="G276" s="2" t="s">
        <v>164</v>
      </c>
      <c r="H276" s="49">
        <v>23675</v>
      </c>
      <c r="K276" s="47">
        <v>45566</v>
      </c>
      <c r="L276" s="47">
        <v>45807</v>
      </c>
      <c r="M276" s="47">
        <v>45627</v>
      </c>
      <c r="N276" s="2" t="s">
        <v>1245</v>
      </c>
      <c r="O276" s="2" t="s">
        <v>114</v>
      </c>
      <c r="P276" s="2">
        <v>6903140</v>
      </c>
      <c r="Q276" s="2" t="s">
        <v>646</v>
      </c>
      <c r="S276" s="2" t="s">
        <v>976</v>
      </c>
      <c r="T276" s="2" t="s">
        <v>662</v>
      </c>
      <c r="V276" s="2" t="s">
        <v>801</v>
      </c>
      <c r="W276" s="2" t="s">
        <v>823</v>
      </c>
      <c r="X276" s="2" t="s">
        <v>766</v>
      </c>
      <c r="AC276" s="2" t="s">
        <v>652</v>
      </c>
      <c r="AG276" s="2">
        <v>180</v>
      </c>
      <c r="AI276" s="2" t="s">
        <v>777</v>
      </c>
    </row>
    <row r="277" spans="1:36" s="2" customFormat="1" ht="60" x14ac:dyDescent="0.25">
      <c r="A277" s="2" t="s">
        <v>768</v>
      </c>
      <c r="B277" s="46" t="s">
        <v>1254</v>
      </c>
      <c r="D277" s="2" t="s">
        <v>1255</v>
      </c>
      <c r="F277" s="2" t="s">
        <v>58</v>
      </c>
      <c r="G277" s="2" t="s">
        <v>164</v>
      </c>
      <c r="H277" s="49">
        <v>90000</v>
      </c>
      <c r="K277" s="47">
        <v>45444</v>
      </c>
      <c r="L277" s="47">
        <v>45657</v>
      </c>
      <c r="M277" s="47">
        <v>45477</v>
      </c>
      <c r="N277" s="2" t="s">
        <v>1199</v>
      </c>
      <c r="O277" s="2" t="s">
        <v>114</v>
      </c>
      <c r="P277" s="2">
        <v>15188784</v>
      </c>
      <c r="Q277" s="2" t="s">
        <v>646</v>
      </c>
      <c r="S277" s="2" t="s">
        <v>657</v>
      </c>
      <c r="T277" s="2" t="s">
        <v>385</v>
      </c>
      <c r="V277" s="2" t="s">
        <v>806</v>
      </c>
      <c r="W277" s="2" t="s">
        <v>657</v>
      </c>
      <c r="X277" s="2" t="s">
        <v>766</v>
      </c>
      <c r="AC277" s="2" t="s">
        <v>652</v>
      </c>
      <c r="AG277" s="2">
        <v>180</v>
      </c>
      <c r="AI277" s="2" t="s">
        <v>177</v>
      </c>
    </row>
    <row r="278" spans="1:36" s="2" customFormat="1" ht="60" x14ac:dyDescent="0.25">
      <c r="A278" s="2" t="s">
        <v>768</v>
      </c>
      <c r="B278" s="46">
        <v>21270</v>
      </c>
      <c r="D278" s="2" t="s">
        <v>1256</v>
      </c>
      <c r="F278" s="2" t="s">
        <v>58</v>
      </c>
      <c r="G278" s="2" t="s">
        <v>164</v>
      </c>
      <c r="H278" s="49">
        <v>52250</v>
      </c>
      <c r="K278" s="47">
        <v>45566</v>
      </c>
      <c r="L278" s="47">
        <v>45688</v>
      </c>
      <c r="M278" s="47">
        <v>45508</v>
      </c>
      <c r="N278" s="2" t="s">
        <v>1257</v>
      </c>
      <c r="O278" s="2" t="s">
        <v>114</v>
      </c>
      <c r="P278" s="2">
        <v>8067630</v>
      </c>
      <c r="Q278" s="2" t="s">
        <v>646</v>
      </c>
      <c r="S278" s="2" t="s">
        <v>976</v>
      </c>
      <c r="T278" s="2" t="s">
        <v>662</v>
      </c>
      <c r="V278" s="2" t="s">
        <v>801</v>
      </c>
      <c r="W278" s="2" t="s">
        <v>823</v>
      </c>
      <c r="X278" s="2" t="s">
        <v>766</v>
      </c>
      <c r="AC278" s="2" t="s">
        <v>652</v>
      </c>
      <c r="AG278" s="2">
        <v>180</v>
      </c>
      <c r="AI278" s="2" t="s">
        <v>777</v>
      </c>
    </row>
    <row r="279" spans="1:36" s="2" customFormat="1" ht="45" x14ac:dyDescent="0.25">
      <c r="A279" s="2" t="s">
        <v>763</v>
      </c>
      <c r="B279" s="46">
        <v>21271</v>
      </c>
      <c r="D279" s="2" t="s">
        <v>1258</v>
      </c>
      <c r="F279" s="2" t="s">
        <v>765</v>
      </c>
      <c r="H279" s="49">
        <v>190080</v>
      </c>
      <c r="K279" s="47">
        <v>45597</v>
      </c>
      <c r="L279" s="47"/>
      <c r="M279" s="47" t="s">
        <v>649</v>
      </c>
      <c r="Q279" s="2" t="s">
        <v>646</v>
      </c>
      <c r="S279" s="2" t="s">
        <v>659</v>
      </c>
      <c r="T279" s="2" t="s">
        <v>385</v>
      </c>
      <c r="V279" s="2" t="s">
        <v>787</v>
      </c>
      <c r="W279" s="2" t="s">
        <v>659</v>
      </c>
      <c r="X279" s="2" t="s">
        <v>766</v>
      </c>
      <c r="AC279" s="2" t="s">
        <v>652</v>
      </c>
      <c r="AG279" s="2">
        <v>180</v>
      </c>
      <c r="AI279" s="2" t="s">
        <v>777</v>
      </c>
    </row>
    <row r="280" spans="1:36" s="2" customFormat="1" ht="45" x14ac:dyDescent="0.25">
      <c r="A280" s="2" t="s">
        <v>763</v>
      </c>
      <c r="B280" s="46">
        <v>21272</v>
      </c>
      <c r="D280" s="2" t="s">
        <v>1259</v>
      </c>
      <c r="F280" s="2" t="s">
        <v>765</v>
      </c>
      <c r="H280" s="49">
        <v>400000</v>
      </c>
      <c r="K280" s="47">
        <v>45748</v>
      </c>
      <c r="L280" s="47"/>
      <c r="M280" s="47" t="s">
        <v>649</v>
      </c>
      <c r="Q280" s="2" t="s">
        <v>646</v>
      </c>
      <c r="S280" s="2" t="s">
        <v>528</v>
      </c>
      <c r="T280" s="2" t="s">
        <v>51</v>
      </c>
      <c r="V280" s="2" t="s">
        <v>806</v>
      </c>
      <c r="W280" s="2" t="s">
        <v>528</v>
      </c>
      <c r="X280" s="2" t="s">
        <v>44</v>
      </c>
      <c r="AC280" s="2" t="s">
        <v>652</v>
      </c>
      <c r="AG280" s="2">
        <v>180</v>
      </c>
      <c r="AI280" s="2" t="s">
        <v>81</v>
      </c>
    </row>
    <row r="281" spans="1:36" ht="60" x14ac:dyDescent="0.25">
      <c r="A281" s="1" t="s">
        <v>768</v>
      </c>
      <c r="B281" s="1">
        <v>21273</v>
      </c>
      <c r="D281" s="1" t="s">
        <v>1260</v>
      </c>
      <c r="F281" s="1" t="s">
        <v>58</v>
      </c>
      <c r="G281" s="1" t="s">
        <v>164</v>
      </c>
      <c r="H281" s="48">
        <v>9900</v>
      </c>
      <c r="K281" s="36">
        <v>45597</v>
      </c>
      <c r="L281" s="36">
        <v>45961</v>
      </c>
      <c r="M281" s="36">
        <v>45781</v>
      </c>
      <c r="N281" s="1" t="s">
        <v>1261</v>
      </c>
      <c r="O281" s="1" t="s">
        <v>114</v>
      </c>
      <c r="P281" s="1">
        <v>8098450</v>
      </c>
      <c r="Q281" s="1" t="s">
        <v>670</v>
      </c>
      <c r="S281" s="1" t="s">
        <v>298</v>
      </c>
      <c r="T281" s="1" t="s">
        <v>617</v>
      </c>
      <c r="V281" s="1" t="s">
        <v>781</v>
      </c>
      <c r="W281" s="1" t="s">
        <v>298</v>
      </c>
      <c r="X281" s="1" t="s">
        <v>44</v>
      </c>
      <c r="AC281" s="1" t="s">
        <v>652</v>
      </c>
      <c r="AG281" s="1">
        <v>180</v>
      </c>
      <c r="AI281" s="1" t="s">
        <v>875</v>
      </c>
      <c r="AJ281" s="1" t="s">
        <v>298</v>
      </c>
    </row>
    <row r="282" spans="1:36" ht="60" x14ac:dyDescent="0.25">
      <c r="A282" s="1" t="s">
        <v>763</v>
      </c>
      <c r="B282" s="1">
        <v>21274</v>
      </c>
      <c r="D282" s="1" t="s">
        <v>1262</v>
      </c>
      <c r="F282" s="1" t="s">
        <v>765</v>
      </c>
      <c r="H282" s="48">
        <v>250000</v>
      </c>
      <c r="K282" s="36">
        <v>45719</v>
      </c>
      <c r="M282" s="36" t="s">
        <v>649</v>
      </c>
      <c r="Q282" s="1" t="s">
        <v>665</v>
      </c>
      <c r="S282" s="1" t="s">
        <v>935</v>
      </c>
      <c r="T282" s="1" t="s">
        <v>51</v>
      </c>
      <c r="V282" s="1" t="s">
        <v>787</v>
      </c>
      <c r="W282" s="1" t="s">
        <v>1110</v>
      </c>
      <c r="X282" s="1" t="s">
        <v>766</v>
      </c>
      <c r="AC282" s="1" t="s">
        <v>120</v>
      </c>
      <c r="AG282" s="1">
        <v>180</v>
      </c>
      <c r="AI282" s="1" t="s">
        <v>788</v>
      </c>
      <c r="AJ282" s="1" t="s">
        <v>274</v>
      </c>
    </row>
    <row r="283" spans="1:36" ht="165" x14ac:dyDescent="0.25">
      <c r="A283" s="1" t="s">
        <v>763</v>
      </c>
      <c r="B283" s="1">
        <v>21275</v>
      </c>
      <c r="D283" s="1" t="s">
        <v>1263</v>
      </c>
      <c r="F283" s="1" t="s">
        <v>765</v>
      </c>
      <c r="H283" s="48">
        <v>300000</v>
      </c>
      <c r="K283" s="36">
        <v>45628</v>
      </c>
      <c r="M283" s="36" t="s">
        <v>649</v>
      </c>
      <c r="Q283" s="1" t="s">
        <v>646</v>
      </c>
      <c r="S283" s="1" t="s">
        <v>1110</v>
      </c>
      <c r="T283" s="1" t="s">
        <v>51</v>
      </c>
      <c r="V283" s="1" t="s">
        <v>787</v>
      </c>
      <c r="W283" s="1" t="s">
        <v>1110</v>
      </c>
      <c r="X283" s="1" t="s">
        <v>766</v>
      </c>
      <c r="AC283" s="1" t="s">
        <v>652</v>
      </c>
      <c r="AG283" s="1">
        <v>180</v>
      </c>
      <c r="AI283" s="1" t="s">
        <v>177</v>
      </c>
      <c r="AJ283" s="1" t="s">
        <v>1110</v>
      </c>
    </row>
    <row r="284" spans="1:36" ht="60" x14ac:dyDescent="0.25">
      <c r="A284" s="1" t="s">
        <v>768</v>
      </c>
      <c r="B284" s="1">
        <v>21276</v>
      </c>
      <c r="D284" s="1" t="s">
        <v>1264</v>
      </c>
      <c r="F284" s="1" t="s">
        <v>58</v>
      </c>
      <c r="G284" s="1" t="s">
        <v>164</v>
      </c>
      <c r="H284" s="48">
        <v>8935</v>
      </c>
      <c r="K284" s="36">
        <v>45566</v>
      </c>
      <c r="L284" s="36">
        <v>45930</v>
      </c>
      <c r="M284" s="36">
        <v>45750</v>
      </c>
      <c r="N284" s="1" t="s">
        <v>1265</v>
      </c>
      <c r="O284" s="1" t="s">
        <v>114</v>
      </c>
      <c r="P284" s="1">
        <v>4621800</v>
      </c>
      <c r="Q284" s="1" t="s">
        <v>665</v>
      </c>
      <c r="S284" s="1" t="s">
        <v>205</v>
      </c>
      <c r="T284" s="1" t="s">
        <v>385</v>
      </c>
      <c r="V284" s="1" t="s">
        <v>806</v>
      </c>
      <c r="W284" s="1" t="s">
        <v>659</v>
      </c>
      <c r="X284" s="1" t="s">
        <v>766</v>
      </c>
      <c r="AC284" s="1" t="s">
        <v>652</v>
      </c>
      <c r="AG284" s="1">
        <v>180</v>
      </c>
      <c r="AI284" s="1" t="s">
        <v>54</v>
      </c>
      <c r="AJ284" s="1" t="s">
        <v>205</v>
      </c>
    </row>
    <row r="285" spans="1:36" ht="60" x14ac:dyDescent="0.25">
      <c r="A285" s="1" t="s">
        <v>768</v>
      </c>
      <c r="B285" s="1">
        <v>21277</v>
      </c>
      <c r="D285" s="1" t="s">
        <v>1266</v>
      </c>
      <c r="F285" s="1" t="s">
        <v>58</v>
      </c>
      <c r="G285" s="1" t="s">
        <v>164</v>
      </c>
      <c r="H285" s="48">
        <v>97500</v>
      </c>
      <c r="K285" s="36">
        <v>45586</v>
      </c>
      <c r="L285" s="36">
        <v>45777</v>
      </c>
      <c r="M285" s="36">
        <v>45597</v>
      </c>
      <c r="N285" s="1" t="s">
        <v>1267</v>
      </c>
      <c r="O285" s="1" t="s">
        <v>114</v>
      </c>
      <c r="P285" s="1">
        <v>7745744</v>
      </c>
      <c r="Q285" s="1" t="s">
        <v>646</v>
      </c>
      <c r="S285" s="1" t="s">
        <v>823</v>
      </c>
      <c r="T285" s="1" t="s">
        <v>662</v>
      </c>
      <c r="V285" s="1" t="s">
        <v>801</v>
      </c>
      <c r="W285" s="1" t="s">
        <v>823</v>
      </c>
      <c r="X285" s="1" t="s">
        <v>766</v>
      </c>
      <c r="AC285" s="1" t="s">
        <v>652</v>
      </c>
      <c r="AG285" s="1">
        <v>180</v>
      </c>
      <c r="AI285" s="1" t="s">
        <v>777</v>
      </c>
      <c r="AJ285" s="1" t="s">
        <v>823</v>
      </c>
    </row>
    <row r="286" spans="1:36" ht="30" x14ac:dyDescent="0.25">
      <c r="A286" s="1" t="s">
        <v>763</v>
      </c>
      <c r="B286" s="1">
        <v>21278</v>
      </c>
      <c r="D286" s="1" t="s">
        <v>1268</v>
      </c>
      <c r="F286" s="1" t="s">
        <v>765</v>
      </c>
      <c r="H286" s="48">
        <v>1000000</v>
      </c>
      <c r="K286" s="36">
        <v>45613</v>
      </c>
      <c r="M286" s="36" t="s">
        <v>649</v>
      </c>
      <c r="Q286" s="1" t="s">
        <v>162</v>
      </c>
      <c r="S286" s="1" t="s">
        <v>489</v>
      </c>
      <c r="T286" s="1" t="s">
        <v>662</v>
      </c>
      <c r="V286" s="1" t="s">
        <v>787</v>
      </c>
      <c r="W286" s="1" t="s">
        <v>823</v>
      </c>
      <c r="X286" s="1" t="s">
        <v>44</v>
      </c>
      <c r="AC286" s="1" t="s">
        <v>120</v>
      </c>
      <c r="AG286" s="1">
        <v>180</v>
      </c>
      <c r="AI286" s="1" t="s">
        <v>497</v>
      </c>
      <c r="AJ286" s="1" t="s">
        <v>489</v>
      </c>
    </row>
    <row r="287" spans="1:36" ht="30" x14ac:dyDescent="0.25">
      <c r="A287" s="1" t="s">
        <v>763</v>
      </c>
      <c r="B287" s="1">
        <v>21279</v>
      </c>
      <c r="D287" s="1" t="s">
        <v>1269</v>
      </c>
      <c r="F287" s="1" t="s">
        <v>765</v>
      </c>
      <c r="H287" s="48">
        <v>800000</v>
      </c>
      <c r="K287" s="36">
        <v>45613</v>
      </c>
      <c r="M287" s="36" t="s">
        <v>649</v>
      </c>
      <c r="Q287" s="1" t="s">
        <v>162</v>
      </c>
      <c r="S287" s="1" t="s">
        <v>489</v>
      </c>
      <c r="T287" s="1" t="s">
        <v>662</v>
      </c>
      <c r="V287" s="1" t="s">
        <v>787</v>
      </c>
      <c r="W287" s="1" t="s">
        <v>823</v>
      </c>
      <c r="X287" s="1" t="s">
        <v>44</v>
      </c>
      <c r="AC287" s="1" t="s">
        <v>120</v>
      </c>
      <c r="AG287" s="1">
        <v>180</v>
      </c>
      <c r="AI287" s="1" t="s">
        <v>497</v>
      </c>
      <c r="AJ287" s="1" t="s">
        <v>489</v>
      </c>
    </row>
    <row r="288" spans="1:36" ht="60" x14ac:dyDescent="0.25">
      <c r="A288" s="1" t="s">
        <v>768</v>
      </c>
      <c r="B288" s="1">
        <v>21280</v>
      </c>
      <c r="D288" s="1" t="s">
        <v>1270</v>
      </c>
      <c r="F288" s="1" t="s">
        <v>58</v>
      </c>
      <c r="G288" s="1" t="s">
        <v>164</v>
      </c>
      <c r="H288" s="48">
        <v>8475</v>
      </c>
      <c r="K288" s="36">
        <v>45574</v>
      </c>
      <c r="L288" s="36">
        <v>45657</v>
      </c>
      <c r="M288" s="36">
        <v>45477</v>
      </c>
      <c r="N288" s="1" t="s">
        <v>1271</v>
      </c>
      <c r="O288" s="1" t="s">
        <v>114</v>
      </c>
      <c r="P288" s="1" t="s">
        <v>1272</v>
      </c>
      <c r="Q288" s="1" t="s">
        <v>646</v>
      </c>
      <c r="S288" s="1" t="s">
        <v>351</v>
      </c>
      <c r="T288" s="1" t="s">
        <v>385</v>
      </c>
      <c r="V288" s="1" t="s">
        <v>806</v>
      </c>
      <c r="W288" s="1" t="s">
        <v>659</v>
      </c>
      <c r="X288" s="1" t="s">
        <v>766</v>
      </c>
      <c r="AC288" s="1" t="s">
        <v>652</v>
      </c>
      <c r="AG288" s="1">
        <v>180</v>
      </c>
      <c r="AI288" s="1" t="s">
        <v>177</v>
      </c>
      <c r="AJ288" s="1" t="s">
        <v>351</v>
      </c>
    </row>
    <row r="289" spans="1:36" ht="60" x14ac:dyDescent="0.25">
      <c r="A289" s="1" t="s">
        <v>768</v>
      </c>
      <c r="B289" s="1">
        <v>21281</v>
      </c>
      <c r="D289" s="1" t="s">
        <v>1273</v>
      </c>
      <c r="F289" s="1" t="s">
        <v>58</v>
      </c>
      <c r="G289" s="1" t="s">
        <v>164</v>
      </c>
      <c r="H289" s="48">
        <v>15000</v>
      </c>
      <c r="K289" s="36">
        <v>45579</v>
      </c>
      <c r="L289" s="36">
        <v>45751</v>
      </c>
      <c r="M289" s="36">
        <v>45571</v>
      </c>
      <c r="N289" s="1" t="s">
        <v>1274</v>
      </c>
      <c r="O289" s="1" t="s">
        <v>114</v>
      </c>
      <c r="P289" s="1">
        <v>10934854</v>
      </c>
      <c r="Q289" s="1" t="s">
        <v>646</v>
      </c>
      <c r="S289" s="1" t="s">
        <v>1275</v>
      </c>
      <c r="T289" s="1" t="s">
        <v>811</v>
      </c>
      <c r="V289" s="1" t="s">
        <v>792</v>
      </c>
      <c r="W289" s="1" t="s">
        <v>516</v>
      </c>
      <c r="X289" s="1" t="s">
        <v>44</v>
      </c>
      <c r="AC289" s="1" t="s">
        <v>652</v>
      </c>
      <c r="AG289" s="1">
        <v>180</v>
      </c>
      <c r="AI289" s="1" t="s">
        <v>177</v>
      </c>
      <c r="AJ289" s="1" t="s">
        <v>1275</v>
      </c>
    </row>
    <row r="290" spans="1:36" ht="30" x14ac:dyDescent="0.25">
      <c r="A290" s="1" t="s">
        <v>763</v>
      </c>
      <c r="B290" s="1">
        <v>21282</v>
      </c>
      <c r="D290" s="1" t="s">
        <v>1276</v>
      </c>
      <c r="F290" s="1" t="s">
        <v>765</v>
      </c>
      <c r="H290" s="48">
        <v>1500000</v>
      </c>
      <c r="K290" s="36">
        <v>45627</v>
      </c>
      <c r="M290" s="36" t="s">
        <v>649</v>
      </c>
      <c r="Q290" s="1" t="s">
        <v>665</v>
      </c>
      <c r="S290" s="1" t="s">
        <v>489</v>
      </c>
      <c r="T290" s="1" t="s">
        <v>662</v>
      </c>
      <c r="V290" s="1" t="s">
        <v>787</v>
      </c>
      <c r="W290" s="1" t="s">
        <v>823</v>
      </c>
      <c r="X290" s="1" t="s">
        <v>44</v>
      </c>
      <c r="AC290" s="1" t="s">
        <v>120</v>
      </c>
      <c r="AG290" s="1">
        <v>180</v>
      </c>
      <c r="AI290" s="1" t="s">
        <v>54</v>
      </c>
      <c r="AJ290" s="1" t="s">
        <v>489</v>
      </c>
    </row>
    <row r="291" spans="1:36" ht="60" x14ac:dyDescent="0.25">
      <c r="A291" s="1" t="s">
        <v>768</v>
      </c>
      <c r="B291" s="1">
        <v>21283</v>
      </c>
      <c r="D291" s="1" t="s">
        <v>1277</v>
      </c>
      <c r="F291" s="1" t="s">
        <v>58</v>
      </c>
      <c r="G291" s="1" t="s">
        <v>164</v>
      </c>
      <c r="H291" s="48">
        <v>15000</v>
      </c>
      <c r="K291" s="36">
        <v>45575</v>
      </c>
      <c r="L291" s="36">
        <v>45657</v>
      </c>
      <c r="M291" s="36">
        <v>45477</v>
      </c>
      <c r="N291" s="1" t="s">
        <v>1278</v>
      </c>
      <c r="O291" s="1" t="s">
        <v>620</v>
      </c>
      <c r="P291" s="1">
        <v>5254883</v>
      </c>
      <c r="Q291" s="1" t="s">
        <v>665</v>
      </c>
      <c r="S291" s="1" t="s">
        <v>351</v>
      </c>
      <c r="T291" s="1" t="s">
        <v>385</v>
      </c>
      <c r="V291" s="1" t="s">
        <v>806</v>
      </c>
      <c r="W291" s="1" t="s">
        <v>659</v>
      </c>
      <c r="X291" s="1" t="s">
        <v>766</v>
      </c>
      <c r="AC291" s="1" t="s">
        <v>120</v>
      </c>
      <c r="AG291" s="1">
        <v>180</v>
      </c>
      <c r="AI291" s="1" t="s">
        <v>788</v>
      </c>
      <c r="AJ291" s="1" t="s">
        <v>351</v>
      </c>
    </row>
    <row r="292" spans="1:36" ht="135" x14ac:dyDescent="0.25">
      <c r="A292" s="1" t="s">
        <v>763</v>
      </c>
      <c r="B292" s="1">
        <v>21284</v>
      </c>
      <c r="D292" s="1" t="s">
        <v>1279</v>
      </c>
      <c r="F292" s="1" t="s">
        <v>765</v>
      </c>
      <c r="H292" s="48">
        <v>125852</v>
      </c>
      <c r="K292" s="36">
        <v>45717</v>
      </c>
      <c r="M292" s="36" t="s">
        <v>649</v>
      </c>
      <c r="Q292" s="1" t="s">
        <v>670</v>
      </c>
      <c r="S292" s="1" t="s">
        <v>1197</v>
      </c>
      <c r="T292" s="1" t="s">
        <v>678</v>
      </c>
      <c r="V292" s="1" t="s">
        <v>787</v>
      </c>
      <c r="W292" s="1" t="s">
        <v>1197</v>
      </c>
      <c r="X292" s="1" t="s">
        <v>766</v>
      </c>
      <c r="AC292" s="1" t="s">
        <v>652</v>
      </c>
      <c r="AG292" s="1">
        <v>180</v>
      </c>
      <c r="AI292" s="1" t="s">
        <v>875</v>
      </c>
      <c r="AJ292" s="1" t="s">
        <v>1197</v>
      </c>
    </row>
    <row r="293" spans="1:36" ht="60" x14ac:dyDescent="0.25">
      <c r="A293" s="1" t="s">
        <v>768</v>
      </c>
      <c r="B293" s="1">
        <v>21285</v>
      </c>
      <c r="D293" s="1" t="s">
        <v>1280</v>
      </c>
      <c r="F293" s="1" t="s">
        <v>58</v>
      </c>
      <c r="G293" s="1" t="s">
        <v>164</v>
      </c>
      <c r="H293" s="48">
        <v>5000</v>
      </c>
      <c r="K293" s="36">
        <v>45383</v>
      </c>
      <c r="L293" s="36">
        <v>45751</v>
      </c>
      <c r="M293" s="36">
        <v>45571</v>
      </c>
      <c r="N293" s="1" t="s">
        <v>1281</v>
      </c>
      <c r="O293" s="1" t="s">
        <v>114</v>
      </c>
      <c r="P293" s="1">
        <v>1069066</v>
      </c>
      <c r="Q293" s="1" t="s">
        <v>646</v>
      </c>
      <c r="S293" s="1" t="s">
        <v>1275</v>
      </c>
      <c r="T293" s="1" t="s">
        <v>811</v>
      </c>
      <c r="V293" s="1" t="s">
        <v>792</v>
      </c>
      <c r="W293" s="1" t="s">
        <v>516</v>
      </c>
      <c r="X293" s="1" t="s">
        <v>766</v>
      </c>
      <c r="AC293" s="1" t="s">
        <v>652</v>
      </c>
      <c r="AG293" s="1">
        <v>180</v>
      </c>
      <c r="AI293" s="1" t="s">
        <v>177</v>
      </c>
      <c r="AJ293" s="1" t="s">
        <v>1275</v>
      </c>
    </row>
    <row r="294" spans="1:36" ht="60" x14ac:dyDescent="0.25">
      <c r="A294" s="1" t="s">
        <v>768</v>
      </c>
      <c r="B294" s="1">
        <v>21286</v>
      </c>
      <c r="D294" s="1" t="s">
        <v>1039</v>
      </c>
      <c r="F294" s="1" t="s">
        <v>58</v>
      </c>
      <c r="G294" s="1" t="s">
        <v>164</v>
      </c>
      <c r="H294" s="48">
        <v>15000</v>
      </c>
      <c r="K294" s="36">
        <v>45579</v>
      </c>
      <c r="L294" s="36">
        <v>45579</v>
      </c>
      <c r="M294" s="36">
        <v>45399</v>
      </c>
      <c r="N294" s="1" t="s">
        <v>864</v>
      </c>
      <c r="O294" s="1" t="s">
        <v>114</v>
      </c>
      <c r="P294" s="1" t="s">
        <v>697</v>
      </c>
      <c r="Q294" s="1" t="s">
        <v>549</v>
      </c>
      <c r="S294" s="1" t="s">
        <v>145</v>
      </c>
      <c r="T294" s="1" t="s">
        <v>811</v>
      </c>
      <c r="V294" s="1" t="s">
        <v>145</v>
      </c>
      <c r="W294" s="1" t="s">
        <v>145</v>
      </c>
      <c r="X294" s="1" t="s">
        <v>766</v>
      </c>
      <c r="AC294" s="1" t="s">
        <v>120</v>
      </c>
      <c r="AG294" s="1">
        <v>180</v>
      </c>
      <c r="AI294" s="1" t="s">
        <v>865</v>
      </c>
      <c r="AJ294" s="1" t="s">
        <v>1282</v>
      </c>
    </row>
    <row r="295" spans="1:36" ht="60" x14ac:dyDescent="0.25">
      <c r="A295" s="1" t="s">
        <v>768</v>
      </c>
      <c r="B295" s="1">
        <v>21287</v>
      </c>
      <c r="D295" s="1" t="s">
        <v>1283</v>
      </c>
      <c r="F295" s="1" t="s">
        <v>58</v>
      </c>
      <c r="G295" s="1" t="s">
        <v>164</v>
      </c>
      <c r="H295" s="48">
        <v>73000</v>
      </c>
      <c r="K295" s="36">
        <v>45586</v>
      </c>
      <c r="L295" s="36">
        <v>45900</v>
      </c>
      <c r="M295" s="36">
        <v>45720</v>
      </c>
      <c r="N295" s="1" t="s">
        <v>1284</v>
      </c>
      <c r="O295" s="1" t="s">
        <v>114</v>
      </c>
      <c r="P295" s="1">
        <v>9572800</v>
      </c>
      <c r="Q295" s="1" t="s">
        <v>646</v>
      </c>
      <c r="S295" s="1" t="s">
        <v>351</v>
      </c>
      <c r="T295" s="1" t="s">
        <v>385</v>
      </c>
      <c r="V295" s="1" t="s">
        <v>806</v>
      </c>
      <c r="W295" s="1" t="s">
        <v>659</v>
      </c>
      <c r="X295" s="1" t="s">
        <v>766</v>
      </c>
      <c r="AC295" s="1" t="s">
        <v>652</v>
      </c>
      <c r="AG295" s="1">
        <v>180</v>
      </c>
      <c r="AI295" s="1" t="s">
        <v>177</v>
      </c>
      <c r="AJ295" s="1" t="s">
        <v>351</v>
      </c>
    </row>
    <row r="296" spans="1:36" ht="60" x14ac:dyDescent="0.25">
      <c r="A296" s="1" t="s">
        <v>768</v>
      </c>
      <c r="B296" s="1">
        <v>21288</v>
      </c>
      <c r="D296" s="1" t="s">
        <v>1285</v>
      </c>
      <c r="F296" s="1" t="s">
        <v>58</v>
      </c>
      <c r="G296" s="1" t="s">
        <v>164</v>
      </c>
      <c r="H296" s="48">
        <v>10000</v>
      </c>
      <c r="K296" s="36">
        <v>45566</v>
      </c>
      <c r="L296" s="36">
        <v>45646</v>
      </c>
      <c r="M296" s="36">
        <v>45466</v>
      </c>
      <c r="N296" s="1" t="s">
        <v>1286</v>
      </c>
      <c r="O296" s="1" t="s">
        <v>114</v>
      </c>
      <c r="P296" s="1" t="s">
        <v>1287</v>
      </c>
      <c r="Q296" s="1" t="s">
        <v>646</v>
      </c>
      <c r="S296" s="1" t="s">
        <v>657</v>
      </c>
      <c r="T296" s="1" t="s">
        <v>385</v>
      </c>
      <c r="V296" s="1" t="s">
        <v>806</v>
      </c>
      <c r="W296" s="1" t="s">
        <v>657</v>
      </c>
      <c r="X296" s="1" t="s">
        <v>766</v>
      </c>
      <c r="AC296" s="1" t="s">
        <v>652</v>
      </c>
      <c r="AG296" s="1">
        <v>180</v>
      </c>
      <c r="AI296" s="1" t="s">
        <v>149</v>
      </c>
      <c r="AJ296" s="1" t="s">
        <v>657</v>
      </c>
    </row>
    <row r="297" spans="1:36" ht="60" x14ac:dyDescent="0.25">
      <c r="A297" s="1" t="s">
        <v>768</v>
      </c>
      <c r="B297" s="1">
        <v>21289</v>
      </c>
      <c r="D297" s="1" t="s">
        <v>1288</v>
      </c>
      <c r="F297" s="1" t="s">
        <v>58</v>
      </c>
      <c r="G297" s="1" t="s">
        <v>164</v>
      </c>
      <c r="H297" s="48">
        <v>10000</v>
      </c>
      <c r="K297" s="36">
        <v>45580</v>
      </c>
      <c r="L297" s="36">
        <v>45580</v>
      </c>
      <c r="M297" s="36">
        <v>45400</v>
      </c>
      <c r="N297" s="1" t="s">
        <v>864</v>
      </c>
      <c r="O297" s="1" t="s">
        <v>114</v>
      </c>
      <c r="P297" s="1" t="s">
        <v>697</v>
      </c>
      <c r="Q297" s="1" t="s">
        <v>549</v>
      </c>
      <c r="S297" s="1" t="s">
        <v>145</v>
      </c>
      <c r="T297" s="1" t="s">
        <v>811</v>
      </c>
      <c r="V297" s="1" t="s">
        <v>145</v>
      </c>
      <c r="W297" s="1" t="s">
        <v>145</v>
      </c>
      <c r="X297" s="1" t="s">
        <v>766</v>
      </c>
      <c r="AC297" s="1" t="s">
        <v>120</v>
      </c>
      <c r="AG297" s="1">
        <v>180</v>
      </c>
      <c r="AI297" s="1" t="s">
        <v>865</v>
      </c>
      <c r="AJ297" s="1" t="s">
        <v>1282</v>
      </c>
    </row>
    <row r="298" spans="1:36" ht="60" x14ac:dyDescent="0.25">
      <c r="A298" s="1" t="s">
        <v>768</v>
      </c>
      <c r="B298" s="1">
        <v>21290</v>
      </c>
      <c r="D298" s="1" t="s">
        <v>1289</v>
      </c>
      <c r="F298" s="1" t="s">
        <v>58</v>
      </c>
      <c r="G298" s="1" t="s">
        <v>164</v>
      </c>
      <c r="H298" s="48">
        <v>15000</v>
      </c>
      <c r="K298" s="36">
        <v>45580</v>
      </c>
      <c r="L298" s="36">
        <v>45580</v>
      </c>
      <c r="M298" s="36">
        <v>45400</v>
      </c>
      <c r="N298" s="1" t="s">
        <v>1290</v>
      </c>
      <c r="O298" s="1" t="s">
        <v>114</v>
      </c>
      <c r="P298" s="1" t="s">
        <v>697</v>
      </c>
      <c r="Q298" s="1" t="s">
        <v>549</v>
      </c>
      <c r="S298" s="1" t="s">
        <v>145</v>
      </c>
      <c r="T298" s="1" t="s">
        <v>811</v>
      </c>
      <c r="V298" s="1" t="s">
        <v>145</v>
      </c>
      <c r="W298" s="1" t="s">
        <v>145</v>
      </c>
      <c r="X298" s="1" t="s">
        <v>766</v>
      </c>
      <c r="AC298" s="1" t="s">
        <v>120</v>
      </c>
      <c r="AG298" s="1">
        <v>180</v>
      </c>
      <c r="AI298" s="1" t="s">
        <v>865</v>
      </c>
      <c r="AJ298" s="1" t="s">
        <v>1282</v>
      </c>
    </row>
    <row r="299" spans="1:36" ht="30" x14ac:dyDescent="0.25">
      <c r="A299" s="1" t="s">
        <v>763</v>
      </c>
      <c r="B299" s="1">
        <v>21291</v>
      </c>
      <c r="D299" s="1" t="s">
        <v>1291</v>
      </c>
      <c r="F299" s="1" t="s">
        <v>765</v>
      </c>
      <c r="H299" s="48">
        <v>1800000</v>
      </c>
      <c r="K299" s="36">
        <v>45748</v>
      </c>
      <c r="M299" s="36" t="s">
        <v>649</v>
      </c>
      <c r="Q299" s="1" t="s">
        <v>665</v>
      </c>
      <c r="S299" s="1" t="s">
        <v>248</v>
      </c>
      <c r="T299" s="1" t="s">
        <v>662</v>
      </c>
      <c r="V299" s="1" t="s">
        <v>801</v>
      </c>
      <c r="W299" s="1" t="s">
        <v>823</v>
      </c>
      <c r="X299" s="1" t="s">
        <v>766</v>
      </c>
      <c r="AC299" s="1" t="s">
        <v>652</v>
      </c>
      <c r="AG299" s="1">
        <v>180</v>
      </c>
      <c r="AI299" s="1" t="s">
        <v>54</v>
      </c>
      <c r="AJ299" s="1" t="s">
        <v>823</v>
      </c>
    </row>
    <row r="300" spans="1:36" ht="30" x14ac:dyDescent="0.25">
      <c r="A300" s="1" t="s">
        <v>763</v>
      </c>
      <c r="B300" s="1">
        <v>21292</v>
      </c>
      <c r="D300" s="1" t="s">
        <v>1292</v>
      </c>
      <c r="F300" s="1" t="s">
        <v>765</v>
      </c>
      <c r="H300" s="48">
        <v>2000000</v>
      </c>
      <c r="K300" s="36">
        <v>45748</v>
      </c>
      <c r="M300" s="36" t="s">
        <v>649</v>
      </c>
      <c r="Q300" s="1" t="s">
        <v>665</v>
      </c>
      <c r="S300" s="1" t="s">
        <v>489</v>
      </c>
      <c r="T300" s="1" t="s">
        <v>662</v>
      </c>
      <c r="V300" s="1" t="s">
        <v>801</v>
      </c>
      <c r="W300" s="1" t="s">
        <v>823</v>
      </c>
      <c r="X300" s="1" t="s">
        <v>766</v>
      </c>
      <c r="AC300" s="1" t="s">
        <v>652</v>
      </c>
      <c r="AG300" s="1">
        <v>180</v>
      </c>
      <c r="AI300" s="1" t="s">
        <v>54</v>
      </c>
      <c r="AJ300" s="1" t="s">
        <v>823</v>
      </c>
    </row>
    <row r="301" spans="1:36" ht="30" x14ac:dyDescent="0.25">
      <c r="A301" s="1" t="s">
        <v>763</v>
      </c>
      <c r="B301" s="1">
        <v>21293</v>
      </c>
      <c r="D301" s="1" t="s">
        <v>1293</v>
      </c>
      <c r="F301" s="1" t="s">
        <v>765</v>
      </c>
      <c r="H301" s="48">
        <v>3700000</v>
      </c>
      <c r="K301" s="36">
        <v>45748</v>
      </c>
      <c r="M301" s="36" t="s">
        <v>649</v>
      </c>
      <c r="Q301" s="1" t="s">
        <v>665</v>
      </c>
      <c r="S301" s="1" t="s">
        <v>248</v>
      </c>
      <c r="T301" s="1" t="s">
        <v>662</v>
      </c>
      <c r="V301" s="1" t="s">
        <v>801</v>
      </c>
      <c r="W301" s="1" t="s">
        <v>823</v>
      </c>
      <c r="X301" s="1" t="s">
        <v>766</v>
      </c>
      <c r="AC301" s="1" t="s">
        <v>652</v>
      </c>
      <c r="AG301" s="1">
        <v>180</v>
      </c>
      <c r="AI301" s="1" t="s">
        <v>54</v>
      </c>
      <c r="AJ301" s="1" t="s">
        <v>823</v>
      </c>
    </row>
    <row r="302" spans="1:36" ht="30" x14ac:dyDescent="0.25">
      <c r="A302" s="1" t="s">
        <v>763</v>
      </c>
      <c r="B302" s="1">
        <v>21294</v>
      </c>
      <c r="C302" s="42" t="s">
        <v>1294</v>
      </c>
      <c r="D302" s="1" t="s">
        <v>1295</v>
      </c>
      <c r="F302" s="1" t="s">
        <v>765</v>
      </c>
      <c r="H302" s="48">
        <v>1515000</v>
      </c>
      <c r="K302" s="36">
        <v>45748</v>
      </c>
      <c r="M302" s="36" t="s">
        <v>649</v>
      </c>
      <c r="Q302" s="1" t="s">
        <v>665</v>
      </c>
      <c r="S302" s="1" t="s">
        <v>489</v>
      </c>
      <c r="T302" s="1" t="s">
        <v>662</v>
      </c>
      <c r="V302" s="1" t="s">
        <v>801</v>
      </c>
      <c r="W302" s="1" t="s">
        <v>823</v>
      </c>
      <c r="X302" s="1" t="s">
        <v>766</v>
      </c>
      <c r="AC302" s="1" t="s">
        <v>652</v>
      </c>
      <c r="AG302" s="1">
        <v>180</v>
      </c>
      <c r="AI302" s="1" t="s">
        <v>54</v>
      </c>
      <c r="AJ302" s="1" t="s">
        <v>823</v>
      </c>
    </row>
    <row r="303" spans="1:36" ht="30" x14ac:dyDescent="0.25">
      <c r="A303" s="1" t="s">
        <v>763</v>
      </c>
      <c r="B303" s="1">
        <v>21295</v>
      </c>
      <c r="C303" s="42" t="s">
        <v>1294</v>
      </c>
      <c r="D303" s="1" t="s">
        <v>1296</v>
      </c>
      <c r="F303" s="1" t="s">
        <v>765</v>
      </c>
      <c r="H303" s="48">
        <v>1520000</v>
      </c>
      <c r="K303" s="36">
        <v>45748</v>
      </c>
      <c r="M303" s="36" t="s">
        <v>649</v>
      </c>
      <c r="Q303" s="1" t="s">
        <v>665</v>
      </c>
      <c r="S303" s="1" t="s">
        <v>489</v>
      </c>
      <c r="T303" s="1" t="s">
        <v>662</v>
      </c>
      <c r="V303" s="1" t="s">
        <v>801</v>
      </c>
      <c r="W303" s="1" t="s">
        <v>823</v>
      </c>
      <c r="X303" s="1" t="s">
        <v>766</v>
      </c>
      <c r="AC303" s="1" t="s">
        <v>652</v>
      </c>
      <c r="AG303" s="1">
        <v>180</v>
      </c>
      <c r="AI303" s="1" t="s">
        <v>54</v>
      </c>
      <c r="AJ303" s="1" t="s">
        <v>823</v>
      </c>
    </row>
    <row r="304" spans="1:36" ht="30" x14ac:dyDescent="0.25">
      <c r="A304" s="1" t="s">
        <v>763</v>
      </c>
      <c r="B304" s="1">
        <v>21296</v>
      </c>
      <c r="C304" s="42" t="s">
        <v>1294</v>
      </c>
      <c r="D304" s="1" t="s">
        <v>1297</v>
      </c>
      <c r="F304" s="1" t="s">
        <v>765</v>
      </c>
      <c r="H304" s="48">
        <v>1515000</v>
      </c>
      <c r="K304" s="36">
        <v>45748</v>
      </c>
      <c r="M304" s="36" t="s">
        <v>649</v>
      </c>
      <c r="Q304" s="1" t="s">
        <v>665</v>
      </c>
      <c r="S304" s="1" t="s">
        <v>248</v>
      </c>
      <c r="T304" s="1" t="s">
        <v>662</v>
      </c>
      <c r="V304" s="1" t="s">
        <v>801</v>
      </c>
      <c r="W304" s="1" t="s">
        <v>823</v>
      </c>
      <c r="X304" s="1" t="s">
        <v>766</v>
      </c>
      <c r="AC304" s="1" t="s">
        <v>652</v>
      </c>
      <c r="AG304" s="1">
        <v>180</v>
      </c>
      <c r="AI304" s="1" t="s">
        <v>54</v>
      </c>
      <c r="AJ304" s="1" t="s">
        <v>823</v>
      </c>
    </row>
    <row r="305" spans="1:36" ht="30" x14ac:dyDescent="0.25">
      <c r="A305" s="1" t="s">
        <v>763</v>
      </c>
      <c r="B305" s="1">
        <v>21297</v>
      </c>
      <c r="C305" s="42" t="s">
        <v>1294</v>
      </c>
      <c r="D305" s="1" t="s">
        <v>1298</v>
      </c>
      <c r="F305" s="1" t="s">
        <v>765</v>
      </c>
      <c r="H305" s="48">
        <v>200000</v>
      </c>
      <c r="K305" s="36">
        <v>45748</v>
      </c>
      <c r="M305" s="36" t="s">
        <v>649</v>
      </c>
      <c r="Q305" s="1" t="s">
        <v>665</v>
      </c>
      <c r="S305" s="1" t="s">
        <v>248</v>
      </c>
      <c r="T305" s="1" t="s">
        <v>662</v>
      </c>
      <c r="V305" s="1" t="s">
        <v>801</v>
      </c>
      <c r="W305" s="1" t="s">
        <v>823</v>
      </c>
      <c r="X305" s="1" t="s">
        <v>766</v>
      </c>
      <c r="AC305" s="1" t="s">
        <v>652</v>
      </c>
      <c r="AG305" s="1">
        <v>180</v>
      </c>
      <c r="AI305" s="1" t="s">
        <v>54</v>
      </c>
      <c r="AJ305" s="1" t="s">
        <v>823</v>
      </c>
    </row>
    <row r="306" spans="1:36" ht="30" x14ac:dyDescent="0.25">
      <c r="A306" s="1" t="s">
        <v>763</v>
      </c>
      <c r="B306" s="1">
        <v>21298</v>
      </c>
      <c r="D306" s="1" t="s">
        <v>1299</v>
      </c>
      <c r="F306" s="1" t="s">
        <v>765</v>
      </c>
      <c r="H306" s="48">
        <v>350000</v>
      </c>
      <c r="K306" s="36">
        <v>46296</v>
      </c>
      <c r="M306" s="36" t="s">
        <v>649</v>
      </c>
      <c r="Q306" s="1" t="s">
        <v>771</v>
      </c>
      <c r="S306" s="1" t="s">
        <v>528</v>
      </c>
      <c r="T306" s="1" t="s">
        <v>51</v>
      </c>
      <c r="V306" s="1" t="s">
        <v>806</v>
      </c>
      <c r="W306" s="1" t="s">
        <v>528</v>
      </c>
      <c r="X306" s="1" t="s">
        <v>44</v>
      </c>
      <c r="AC306" s="1" t="s">
        <v>652</v>
      </c>
      <c r="AG306" s="1">
        <v>180</v>
      </c>
      <c r="AI306" s="1" t="s">
        <v>253</v>
      </c>
      <c r="AJ306" s="1" t="s">
        <v>528</v>
      </c>
    </row>
    <row r="307" spans="1:36" ht="30" x14ac:dyDescent="0.25">
      <c r="A307" s="1" t="s">
        <v>763</v>
      </c>
      <c r="B307" s="1">
        <v>21299</v>
      </c>
      <c r="D307" s="1" t="s">
        <v>1300</v>
      </c>
      <c r="F307" s="1" t="s">
        <v>765</v>
      </c>
      <c r="H307" s="48">
        <v>150000</v>
      </c>
      <c r="K307" s="36">
        <v>46296</v>
      </c>
      <c r="M307" s="36" t="s">
        <v>649</v>
      </c>
      <c r="Q307" s="1" t="s">
        <v>771</v>
      </c>
      <c r="S307" s="1" t="s">
        <v>528</v>
      </c>
      <c r="T307" s="1" t="s">
        <v>51</v>
      </c>
      <c r="V307" s="1" t="s">
        <v>806</v>
      </c>
      <c r="W307" s="1" t="s">
        <v>528</v>
      </c>
      <c r="X307" s="1" t="s">
        <v>44</v>
      </c>
      <c r="AC307" s="1" t="s">
        <v>652</v>
      </c>
      <c r="AG307" s="1">
        <v>180</v>
      </c>
      <c r="AI307" s="1" t="s">
        <v>253</v>
      </c>
      <c r="AJ307" s="1" t="s">
        <v>528</v>
      </c>
    </row>
    <row r="308" spans="1:36" ht="60" x14ac:dyDescent="0.25">
      <c r="A308" s="1" t="s">
        <v>768</v>
      </c>
      <c r="B308" s="1">
        <v>21300</v>
      </c>
      <c r="D308" s="1" t="s">
        <v>1301</v>
      </c>
      <c r="F308" s="1" t="s">
        <v>58</v>
      </c>
      <c r="G308" s="1" t="s">
        <v>164</v>
      </c>
      <c r="H308" s="48">
        <v>16000</v>
      </c>
      <c r="K308" s="36">
        <v>45580</v>
      </c>
      <c r="L308" s="36">
        <v>45657</v>
      </c>
      <c r="M308" s="36">
        <v>45477</v>
      </c>
      <c r="N308" s="1" t="s">
        <v>1302</v>
      </c>
      <c r="O308" s="1" t="s">
        <v>114</v>
      </c>
      <c r="P308" s="1">
        <v>6940108</v>
      </c>
      <c r="Q308" s="1" t="s">
        <v>643</v>
      </c>
      <c r="S308" s="1" t="s">
        <v>69</v>
      </c>
      <c r="T308" s="1" t="s">
        <v>641</v>
      </c>
      <c r="V308" s="1" t="s">
        <v>69</v>
      </c>
      <c r="W308" s="1" t="s">
        <v>69</v>
      </c>
      <c r="X308" s="1" t="s">
        <v>766</v>
      </c>
      <c r="AC308" s="1" t="s">
        <v>652</v>
      </c>
      <c r="AG308" s="1">
        <v>180</v>
      </c>
      <c r="AI308" s="1" t="s">
        <v>859</v>
      </c>
      <c r="AJ308" s="1" t="s">
        <v>1303</v>
      </c>
    </row>
    <row r="309" spans="1:36" ht="30" x14ac:dyDescent="0.25">
      <c r="A309" s="1" t="s">
        <v>763</v>
      </c>
      <c r="B309" s="1">
        <v>21301</v>
      </c>
      <c r="D309" s="1" t="s">
        <v>1304</v>
      </c>
      <c r="F309" s="1" t="s">
        <v>765</v>
      </c>
      <c r="H309" s="48">
        <v>120000</v>
      </c>
      <c r="K309" s="36">
        <v>45810</v>
      </c>
      <c r="M309" s="36" t="s">
        <v>649</v>
      </c>
      <c r="Q309" s="1" t="s">
        <v>665</v>
      </c>
      <c r="S309" s="1" t="s">
        <v>248</v>
      </c>
      <c r="T309" s="1" t="s">
        <v>662</v>
      </c>
      <c r="V309" s="1" t="s">
        <v>440</v>
      </c>
      <c r="W309" s="1" t="s">
        <v>823</v>
      </c>
      <c r="X309" s="1" t="s">
        <v>766</v>
      </c>
      <c r="AC309" s="1" t="s">
        <v>120</v>
      </c>
      <c r="AG309" s="1">
        <v>180</v>
      </c>
      <c r="AI309" s="1" t="s">
        <v>54</v>
      </c>
      <c r="AJ309" s="1" t="s">
        <v>248</v>
      </c>
    </row>
    <row r="310" spans="1:36" ht="60" x14ac:dyDescent="0.25">
      <c r="A310" s="1" t="s">
        <v>768</v>
      </c>
      <c r="B310" s="1">
        <v>21302</v>
      </c>
      <c r="D310" s="1" t="s">
        <v>1305</v>
      </c>
      <c r="F310" s="1" t="s">
        <v>58</v>
      </c>
      <c r="G310" s="1" t="s">
        <v>164</v>
      </c>
      <c r="H310" s="48">
        <v>25000</v>
      </c>
      <c r="K310" s="36">
        <v>45585</v>
      </c>
      <c r="L310" s="36">
        <v>45616</v>
      </c>
      <c r="M310" s="36">
        <v>45436</v>
      </c>
      <c r="N310" s="1" t="s">
        <v>1306</v>
      </c>
      <c r="O310" s="1" t="s">
        <v>114</v>
      </c>
      <c r="P310" s="1">
        <v>2710417</v>
      </c>
      <c r="Q310" s="1" t="s">
        <v>665</v>
      </c>
      <c r="S310" s="1" t="s">
        <v>683</v>
      </c>
      <c r="T310" s="1" t="s">
        <v>402</v>
      </c>
      <c r="V310" s="1" t="s">
        <v>787</v>
      </c>
      <c r="W310" s="1" t="s">
        <v>683</v>
      </c>
      <c r="X310" s="1" t="s">
        <v>766</v>
      </c>
      <c r="AC310" s="1" t="s">
        <v>120</v>
      </c>
      <c r="AG310" s="1">
        <v>180</v>
      </c>
      <c r="AI310" s="1" t="s">
        <v>788</v>
      </c>
      <c r="AJ310" s="1" t="s">
        <v>444</v>
      </c>
    </row>
    <row r="311" spans="1:36" ht="60" x14ac:dyDescent="0.25">
      <c r="A311" s="1" t="s">
        <v>768</v>
      </c>
      <c r="B311" s="1">
        <v>21303</v>
      </c>
      <c r="D311" s="1" t="s">
        <v>1307</v>
      </c>
      <c r="F311" s="1" t="s">
        <v>58</v>
      </c>
      <c r="G311" s="1" t="s">
        <v>307</v>
      </c>
      <c r="H311" s="48">
        <v>50000</v>
      </c>
      <c r="K311" s="36">
        <v>45581</v>
      </c>
      <c r="L311" s="36">
        <v>45322</v>
      </c>
      <c r="M311" s="36">
        <v>45142</v>
      </c>
      <c r="N311" s="1" t="s">
        <v>1308</v>
      </c>
      <c r="O311" s="1" t="s">
        <v>114</v>
      </c>
      <c r="P311" s="1">
        <v>9422274</v>
      </c>
      <c r="Q311" s="1" t="s">
        <v>665</v>
      </c>
      <c r="S311" s="1" t="s">
        <v>683</v>
      </c>
      <c r="T311" s="1" t="s">
        <v>402</v>
      </c>
      <c r="V311" s="1" t="s">
        <v>787</v>
      </c>
      <c r="W311" s="1" t="s">
        <v>683</v>
      </c>
      <c r="X311" s="1" t="s">
        <v>766</v>
      </c>
      <c r="AC311" s="1" t="s">
        <v>120</v>
      </c>
      <c r="AG311" s="1">
        <v>180</v>
      </c>
      <c r="AI311" s="1" t="s">
        <v>788</v>
      </c>
      <c r="AJ311" s="1" t="s">
        <v>444</v>
      </c>
    </row>
    <row r="312" spans="1:36" ht="45" x14ac:dyDescent="0.25">
      <c r="A312" s="1" t="s">
        <v>768</v>
      </c>
      <c r="B312" s="1">
        <v>21304</v>
      </c>
      <c r="D312" s="1" t="s">
        <v>1309</v>
      </c>
      <c r="F312" s="1" t="s">
        <v>58</v>
      </c>
      <c r="G312" s="1" t="s">
        <v>785</v>
      </c>
      <c r="H312" s="48">
        <v>40000</v>
      </c>
      <c r="K312" s="36">
        <v>45383</v>
      </c>
      <c r="L312" s="36">
        <v>45747</v>
      </c>
      <c r="M312" s="36">
        <v>45567</v>
      </c>
      <c r="N312" s="1" t="s">
        <v>581</v>
      </c>
      <c r="O312" s="1" t="s">
        <v>880</v>
      </c>
      <c r="P312" s="1" t="s">
        <v>534</v>
      </c>
      <c r="Q312" s="1" t="s">
        <v>646</v>
      </c>
      <c r="S312" s="1" t="s">
        <v>1197</v>
      </c>
      <c r="T312" s="1" t="s">
        <v>678</v>
      </c>
      <c r="V312" s="1" t="s">
        <v>806</v>
      </c>
      <c r="W312" s="1" t="s">
        <v>1064</v>
      </c>
      <c r="X312" s="1" t="s">
        <v>766</v>
      </c>
      <c r="AC312" s="1" t="s">
        <v>652</v>
      </c>
      <c r="AG312" s="1">
        <v>180</v>
      </c>
      <c r="AI312" s="1" t="s">
        <v>177</v>
      </c>
      <c r="AJ312" s="1" t="s">
        <v>1197</v>
      </c>
    </row>
    <row r="313" spans="1:36" ht="60" x14ac:dyDescent="0.25">
      <c r="A313" s="1" t="s">
        <v>768</v>
      </c>
      <c r="B313" s="1">
        <v>21305</v>
      </c>
      <c r="D313" s="1" t="s">
        <v>1310</v>
      </c>
      <c r="F313" s="1" t="s">
        <v>58</v>
      </c>
      <c r="G313" s="1" t="s">
        <v>164</v>
      </c>
      <c r="H313" s="48">
        <v>8100</v>
      </c>
      <c r="K313" s="36">
        <v>45485</v>
      </c>
      <c r="L313" s="36">
        <v>45849</v>
      </c>
      <c r="M313" s="36">
        <v>45669</v>
      </c>
      <c r="N313" s="1" t="s">
        <v>1311</v>
      </c>
      <c r="O313" s="1" t="s">
        <v>114</v>
      </c>
      <c r="P313" s="1">
        <v>3997679</v>
      </c>
      <c r="Q313" s="1" t="s">
        <v>1119</v>
      </c>
      <c r="S313" s="1" t="s">
        <v>381</v>
      </c>
      <c r="T313" s="1" t="s">
        <v>385</v>
      </c>
      <c r="V313" s="1" t="s">
        <v>806</v>
      </c>
      <c r="W313" s="1" t="s">
        <v>381</v>
      </c>
      <c r="X313" s="1" t="s">
        <v>766</v>
      </c>
      <c r="AC313" s="1" t="s">
        <v>652</v>
      </c>
      <c r="AG313" s="1">
        <v>180</v>
      </c>
      <c r="AI313" s="1" t="s">
        <v>263</v>
      </c>
      <c r="AJ313" s="1" t="s">
        <v>381</v>
      </c>
    </row>
    <row r="314" spans="1:36" ht="60" x14ac:dyDescent="0.25">
      <c r="A314" s="1" t="s">
        <v>768</v>
      </c>
      <c r="B314" s="1">
        <v>21306</v>
      </c>
      <c r="D314" s="1" t="s">
        <v>1312</v>
      </c>
      <c r="F314" s="1" t="s">
        <v>58</v>
      </c>
      <c r="G314" s="1" t="s">
        <v>307</v>
      </c>
      <c r="H314" s="48">
        <v>10376</v>
      </c>
      <c r="K314" s="36">
        <v>45587</v>
      </c>
      <c r="L314" s="36">
        <v>45641</v>
      </c>
      <c r="M314" s="36">
        <v>45461</v>
      </c>
      <c r="N314" s="1" t="s">
        <v>1313</v>
      </c>
      <c r="O314" s="1" t="s">
        <v>114</v>
      </c>
      <c r="P314" s="1">
        <v>2451842</v>
      </c>
      <c r="Q314" s="1" t="s">
        <v>670</v>
      </c>
      <c r="S314" s="1" t="s">
        <v>691</v>
      </c>
      <c r="T314" s="1" t="s">
        <v>641</v>
      </c>
      <c r="V314" s="1" t="s">
        <v>792</v>
      </c>
      <c r="W314" s="1" t="s">
        <v>722</v>
      </c>
      <c r="X314" s="1" t="s">
        <v>766</v>
      </c>
      <c r="AC314" s="1" t="s">
        <v>652</v>
      </c>
      <c r="AG314" s="1">
        <v>180</v>
      </c>
      <c r="AI314" s="1" t="s">
        <v>955</v>
      </c>
      <c r="AJ314" s="1" t="s">
        <v>1224</v>
      </c>
    </row>
    <row r="315" spans="1:36" ht="60" x14ac:dyDescent="0.25">
      <c r="A315" s="1" t="s">
        <v>768</v>
      </c>
      <c r="B315" s="1">
        <v>21307</v>
      </c>
      <c r="D315" s="1" t="s">
        <v>1314</v>
      </c>
      <c r="F315" s="1" t="s">
        <v>58</v>
      </c>
      <c r="G315" s="1" t="s">
        <v>164</v>
      </c>
      <c r="H315" s="48">
        <v>10500</v>
      </c>
      <c r="K315" s="36">
        <v>45593</v>
      </c>
      <c r="L315" s="36">
        <v>45626</v>
      </c>
      <c r="M315" s="36">
        <v>45446</v>
      </c>
      <c r="N315" s="1" t="s">
        <v>1315</v>
      </c>
      <c r="O315" s="1" t="s">
        <v>853</v>
      </c>
      <c r="P315" s="1">
        <v>12298846</v>
      </c>
      <c r="Q315" s="1" t="s">
        <v>646</v>
      </c>
      <c r="S315" s="1" t="s">
        <v>381</v>
      </c>
      <c r="T315" s="1" t="s">
        <v>385</v>
      </c>
      <c r="V315" s="1" t="s">
        <v>806</v>
      </c>
      <c r="W315" s="1" t="s">
        <v>381</v>
      </c>
      <c r="X315" s="1" t="s">
        <v>766</v>
      </c>
      <c r="AC315" s="1" t="s">
        <v>652</v>
      </c>
      <c r="AG315" s="1">
        <v>180</v>
      </c>
      <c r="AI315" s="1" t="s">
        <v>177</v>
      </c>
      <c r="AJ315" s="1" t="s">
        <v>381</v>
      </c>
    </row>
    <row r="316" spans="1:36" ht="45" x14ac:dyDescent="0.25">
      <c r="A316" s="1" t="s">
        <v>763</v>
      </c>
      <c r="B316" s="1">
        <v>21308</v>
      </c>
      <c r="D316" s="1" t="s">
        <v>1316</v>
      </c>
      <c r="F316" s="1" t="s">
        <v>765</v>
      </c>
      <c r="H316" s="48">
        <v>2487500</v>
      </c>
      <c r="K316" s="36">
        <v>45627</v>
      </c>
      <c r="M316" s="36" t="s">
        <v>649</v>
      </c>
      <c r="Q316" s="1" t="s">
        <v>665</v>
      </c>
      <c r="S316" s="1" t="s">
        <v>921</v>
      </c>
      <c r="T316" s="1" t="s">
        <v>662</v>
      </c>
      <c r="V316" s="1" t="s">
        <v>787</v>
      </c>
      <c r="W316" s="1" t="s">
        <v>823</v>
      </c>
      <c r="X316" s="1" t="s">
        <v>44</v>
      </c>
      <c r="AC316" s="1" t="s">
        <v>120</v>
      </c>
      <c r="AG316" s="1">
        <v>180</v>
      </c>
      <c r="AI316" s="1" t="s">
        <v>54</v>
      </c>
      <c r="AJ316" s="1" t="s">
        <v>489</v>
      </c>
    </row>
    <row r="317" spans="1:36" ht="60" x14ac:dyDescent="0.25">
      <c r="A317" s="1" t="s">
        <v>768</v>
      </c>
      <c r="B317" s="1">
        <v>21309</v>
      </c>
      <c r="D317" s="1" t="s">
        <v>1317</v>
      </c>
      <c r="F317" s="1" t="s">
        <v>58</v>
      </c>
      <c r="G317" s="1" t="s">
        <v>164</v>
      </c>
      <c r="H317" s="48">
        <v>25000</v>
      </c>
      <c r="K317" s="36">
        <v>45597</v>
      </c>
      <c r="L317" s="36">
        <v>45650</v>
      </c>
      <c r="M317" s="36">
        <v>45470</v>
      </c>
      <c r="N317" s="1" t="s">
        <v>1233</v>
      </c>
      <c r="O317" s="1" t="s">
        <v>114</v>
      </c>
      <c r="P317" s="1">
        <v>4599477</v>
      </c>
      <c r="Q317" s="1" t="s">
        <v>665</v>
      </c>
      <c r="S317" s="1" t="s">
        <v>823</v>
      </c>
      <c r="T317" s="1" t="s">
        <v>662</v>
      </c>
      <c r="V317" s="1" t="s">
        <v>801</v>
      </c>
      <c r="W317" s="1" t="s">
        <v>823</v>
      </c>
      <c r="X317" s="1" t="s">
        <v>766</v>
      </c>
      <c r="AC317" s="1" t="s">
        <v>652</v>
      </c>
      <c r="AG317" s="1">
        <v>180</v>
      </c>
      <c r="AI317" s="1" t="s">
        <v>54</v>
      </c>
      <c r="AJ317" s="1" t="s">
        <v>823</v>
      </c>
    </row>
    <row r="318" spans="1:36" ht="60" x14ac:dyDescent="0.25">
      <c r="A318" s="1" t="s">
        <v>768</v>
      </c>
      <c r="B318" s="1">
        <v>21310</v>
      </c>
      <c r="D318" s="1" t="s">
        <v>1318</v>
      </c>
      <c r="F318" s="1" t="s">
        <v>58</v>
      </c>
      <c r="G318" s="1" t="s">
        <v>164</v>
      </c>
      <c r="H318" s="48">
        <v>15000</v>
      </c>
      <c r="K318" s="36">
        <v>45597</v>
      </c>
      <c r="L318" s="36">
        <v>45748</v>
      </c>
      <c r="M318" s="36">
        <v>45568</v>
      </c>
      <c r="N318" s="1" t="s">
        <v>1319</v>
      </c>
      <c r="O318" s="1" t="s">
        <v>114</v>
      </c>
      <c r="P318" s="1">
        <v>5694657</v>
      </c>
      <c r="Q318" s="1" t="s">
        <v>646</v>
      </c>
      <c r="S318" s="1" t="s">
        <v>1320</v>
      </c>
      <c r="T318" s="1" t="s">
        <v>811</v>
      </c>
      <c r="V318" s="1" t="s">
        <v>792</v>
      </c>
      <c r="W318" s="1" t="s">
        <v>1320</v>
      </c>
      <c r="X318" s="1" t="s">
        <v>766</v>
      </c>
      <c r="AC318" s="1" t="s">
        <v>652</v>
      </c>
      <c r="AG318" s="1">
        <v>180</v>
      </c>
      <c r="AI318" s="1" t="s">
        <v>127</v>
      </c>
      <c r="AJ318" s="1" t="s">
        <v>1320</v>
      </c>
    </row>
    <row r="319" spans="1:36" ht="60" x14ac:dyDescent="0.25">
      <c r="A319" s="1" t="s">
        <v>768</v>
      </c>
      <c r="B319" s="1">
        <v>21311</v>
      </c>
      <c r="D319" s="1" t="s">
        <v>1321</v>
      </c>
      <c r="F319" s="1" t="s">
        <v>58</v>
      </c>
      <c r="G319" s="1" t="s">
        <v>307</v>
      </c>
      <c r="H319" s="48">
        <v>8643</v>
      </c>
      <c r="K319" s="36">
        <v>45593</v>
      </c>
      <c r="L319" s="36">
        <v>45623</v>
      </c>
      <c r="M319" s="36">
        <v>45443</v>
      </c>
      <c r="N319" s="1" t="s">
        <v>1322</v>
      </c>
      <c r="O319" s="1" t="s">
        <v>114</v>
      </c>
      <c r="P319" s="1">
        <v>9374096</v>
      </c>
      <c r="Q319" s="1" t="s">
        <v>670</v>
      </c>
      <c r="S319" s="1" t="s">
        <v>691</v>
      </c>
      <c r="T319" s="1" t="s">
        <v>641</v>
      </c>
      <c r="V319" s="1" t="s">
        <v>792</v>
      </c>
      <c r="W319" s="1" t="s">
        <v>722</v>
      </c>
      <c r="X319" s="1" t="s">
        <v>766</v>
      </c>
      <c r="AC319" s="1" t="s">
        <v>335</v>
      </c>
      <c r="AG319" s="1">
        <v>180</v>
      </c>
      <c r="AI319" s="1" t="s">
        <v>1323</v>
      </c>
      <c r="AJ319" s="1" t="s">
        <v>1224</v>
      </c>
    </row>
    <row r="320" spans="1:36" ht="60" x14ac:dyDescent="0.25">
      <c r="A320" s="1" t="s">
        <v>768</v>
      </c>
      <c r="B320" s="1">
        <v>21312</v>
      </c>
      <c r="D320" s="1" t="s">
        <v>1324</v>
      </c>
      <c r="F320" s="1" t="s">
        <v>58</v>
      </c>
      <c r="G320" s="1" t="s">
        <v>164</v>
      </c>
      <c r="H320" s="48">
        <v>38640</v>
      </c>
      <c r="K320" s="36">
        <v>45596</v>
      </c>
      <c r="L320" s="36">
        <v>45716</v>
      </c>
      <c r="M320" s="36">
        <v>45536</v>
      </c>
      <c r="N320" s="1" t="s">
        <v>1075</v>
      </c>
      <c r="O320" s="1" t="s">
        <v>114</v>
      </c>
      <c r="P320" s="1">
        <v>1918150</v>
      </c>
      <c r="Q320" s="1" t="s">
        <v>646</v>
      </c>
      <c r="S320" s="1" t="s">
        <v>691</v>
      </c>
      <c r="T320" s="1" t="s">
        <v>641</v>
      </c>
      <c r="V320" s="1" t="s">
        <v>792</v>
      </c>
      <c r="W320" s="1" t="s">
        <v>722</v>
      </c>
      <c r="X320" s="1" t="s">
        <v>766</v>
      </c>
      <c r="AC320" s="1" t="s">
        <v>652</v>
      </c>
      <c r="AG320" s="1">
        <v>180</v>
      </c>
      <c r="AI320" s="1" t="s">
        <v>777</v>
      </c>
      <c r="AJ320" s="1" t="s">
        <v>1224</v>
      </c>
    </row>
    <row r="321" spans="1:36" ht="60" x14ac:dyDescent="0.25">
      <c r="A321" s="1" t="s">
        <v>768</v>
      </c>
      <c r="B321" s="1">
        <v>21313</v>
      </c>
      <c r="D321" s="1" t="s">
        <v>1325</v>
      </c>
      <c r="F321" s="1" t="s">
        <v>58</v>
      </c>
      <c r="G321" s="1" t="s">
        <v>164</v>
      </c>
      <c r="H321" s="48">
        <v>16000</v>
      </c>
      <c r="K321" s="36">
        <v>45600</v>
      </c>
      <c r="L321" s="36">
        <v>45646</v>
      </c>
      <c r="M321" s="36">
        <v>45466</v>
      </c>
      <c r="N321" s="1" t="s">
        <v>923</v>
      </c>
      <c r="O321" s="1" t="s">
        <v>114</v>
      </c>
      <c r="P321" s="1">
        <v>6459262</v>
      </c>
      <c r="Q321" s="1" t="s">
        <v>646</v>
      </c>
      <c r="S321" s="1" t="s">
        <v>921</v>
      </c>
      <c r="T321" s="1" t="s">
        <v>811</v>
      </c>
      <c r="V321" s="1" t="s">
        <v>792</v>
      </c>
      <c r="W321" s="1" t="s">
        <v>823</v>
      </c>
      <c r="X321" s="1" t="s">
        <v>766</v>
      </c>
      <c r="AC321" s="1" t="s">
        <v>652</v>
      </c>
      <c r="AG321" s="1">
        <v>180</v>
      </c>
      <c r="AI321" s="1" t="s">
        <v>177</v>
      </c>
      <c r="AJ321" s="1" t="s">
        <v>921</v>
      </c>
    </row>
    <row r="322" spans="1:36" ht="60" x14ac:dyDescent="0.25">
      <c r="A322" s="1" t="s">
        <v>768</v>
      </c>
      <c r="B322" s="1">
        <v>21314</v>
      </c>
      <c r="D322" s="1" t="s">
        <v>1326</v>
      </c>
      <c r="F322" s="1" t="s">
        <v>58</v>
      </c>
      <c r="G322" s="1" t="s">
        <v>164</v>
      </c>
      <c r="H322" s="48">
        <v>12620</v>
      </c>
      <c r="K322" s="36">
        <v>45600</v>
      </c>
      <c r="L322" s="36">
        <v>45379</v>
      </c>
      <c r="M322" s="36">
        <v>45199</v>
      </c>
      <c r="N322" s="1" t="s">
        <v>39</v>
      </c>
      <c r="O322" s="1" t="s">
        <v>620</v>
      </c>
      <c r="P322" s="1">
        <v>12656036</v>
      </c>
      <c r="Q322" s="1" t="s">
        <v>665</v>
      </c>
      <c r="S322" s="1" t="s">
        <v>505</v>
      </c>
      <c r="T322" s="1" t="s">
        <v>385</v>
      </c>
      <c r="V322" s="1" t="s">
        <v>787</v>
      </c>
      <c r="W322" s="1" t="s">
        <v>205</v>
      </c>
      <c r="X322" s="1" t="s">
        <v>766</v>
      </c>
      <c r="AC322" s="1" t="s">
        <v>120</v>
      </c>
      <c r="AG322" s="1">
        <v>180</v>
      </c>
      <c r="AI322" s="1" t="s">
        <v>54</v>
      </c>
      <c r="AJ322" s="1" t="s">
        <v>505</v>
      </c>
    </row>
    <row r="323" spans="1:36" ht="60" x14ac:dyDescent="0.25">
      <c r="A323" s="1" t="s">
        <v>763</v>
      </c>
      <c r="B323" s="1">
        <v>21315</v>
      </c>
      <c r="D323" s="1" t="s">
        <v>1327</v>
      </c>
      <c r="F323" s="1" t="s">
        <v>765</v>
      </c>
      <c r="H323" s="48">
        <v>130000</v>
      </c>
      <c r="K323" s="36">
        <v>45669</v>
      </c>
      <c r="M323" s="36" t="s">
        <v>649</v>
      </c>
      <c r="Q323" s="1" t="s">
        <v>665</v>
      </c>
      <c r="S323" s="1" t="s">
        <v>187</v>
      </c>
      <c r="T323" s="1" t="s">
        <v>385</v>
      </c>
      <c r="V323" s="1" t="s">
        <v>806</v>
      </c>
      <c r="W323" s="1" t="s">
        <v>657</v>
      </c>
      <c r="X323" s="1" t="s">
        <v>766</v>
      </c>
      <c r="AC323" s="1" t="s">
        <v>652</v>
      </c>
      <c r="AG323" s="1">
        <v>180</v>
      </c>
      <c r="AI323" s="1" t="s">
        <v>788</v>
      </c>
      <c r="AJ323" s="1" t="s">
        <v>187</v>
      </c>
    </row>
    <row r="324" spans="1:36" ht="60" x14ac:dyDescent="0.25">
      <c r="A324" s="1" t="s">
        <v>768</v>
      </c>
      <c r="B324" s="1">
        <v>21316</v>
      </c>
      <c r="D324" s="1" t="s">
        <v>1328</v>
      </c>
      <c r="F324" s="1" t="s">
        <v>58</v>
      </c>
      <c r="G324" s="1" t="s">
        <v>164</v>
      </c>
      <c r="H324" s="48">
        <v>22944</v>
      </c>
      <c r="K324" s="36">
        <v>45597</v>
      </c>
      <c r="L324" s="36">
        <v>45688</v>
      </c>
      <c r="M324" s="36">
        <v>45508</v>
      </c>
      <c r="N324" s="1" t="s">
        <v>1329</v>
      </c>
      <c r="O324" s="1" t="s">
        <v>114</v>
      </c>
      <c r="P324" s="1">
        <v>8429109</v>
      </c>
      <c r="Q324" s="1" t="s">
        <v>646</v>
      </c>
      <c r="S324" s="1" t="s">
        <v>43</v>
      </c>
      <c r="T324" s="1" t="s">
        <v>776</v>
      </c>
      <c r="V324" s="1" t="s">
        <v>781</v>
      </c>
      <c r="W324" s="1" t="s">
        <v>43</v>
      </c>
      <c r="X324" s="1" t="s">
        <v>766</v>
      </c>
      <c r="AC324" s="1" t="s">
        <v>652</v>
      </c>
      <c r="AG324" s="1">
        <v>180</v>
      </c>
      <c r="AI324" s="1" t="s">
        <v>177</v>
      </c>
      <c r="AJ324" s="1" t="s">
        <v>43</v>
      </c>
    </row>
    <row r="325" spans="1:36" ht="60" x14ac:dyDescent="0.25">
      <c r="A325" s="1" t="s">
        <v>768</v>
      </c>
      <c r="B325" s="1">
        <v>21317</v>
      </c>
      <c r="D325" s="1" t="s">
        <v>1330</v>
      </c>
      <c r="F325" s="1" t="s">
        <v>58</v>
      </c>
      <c r="G325" s="1" t="s">
        <v>164</v>
      </c>
      <c r="H325" s="48">
        <v>17500</v>
      </c>
      <c r="K325" s="36">
        <v>45748</v>
      </c>
      <c r="L325" s="36">
        <v>46112</v>
      </c>
      <c r="M325" s="36">
        <v>45932</v>
      </c>
      <c r="N325" s="1" t="s">
        <v>619</v>
      </c>
      <c r="O325" s="1" t="s">
        <v>620</v>
      </c>
      <c r="P325" s="1">
        <v>8538777</v>
      </c>
      <c r="Q325" s="1" t="s">
        <v>670</v>
      </c>
      <c r="S325" s="1" t="s">
        <v>298</v>
      </c>
      <c r="T325" s="1" t="s">
        <v>617</v>
      </c>
      <c r="V325" s="1" t="s">
        <v>781</v>
      </c>
      <c r="W325" s="1" t="s">
        <v>298</v>
      </c>
      <c r="X325" s="1" t="s">
        <v>766</v>
      </c>
      <c r="AC325" s="1" t="s">
        <v>652</v>
      </c>
      <c r="AG325" s="1">
        <v>180</v>
      </c>
      <c r="AI325" s="1" t="s">
        <v>875</v>
      </c>
      <c r="AJ325" s="1" t="s">
        <v>298</v>
      </c>
    </row>
    <row r="326" spans="1:36" ht="60" x14ac:dyDescent="0.25">
      <c r="A326" s="1" t="s">
        <v>768</v>
      </c>
      <c r="B326" s="1">
        <v>21318</v>
      </c>
      <c r="D326" s="1" t="s">
        <v>1331</v>
      </c>
      <c r="F326" s="1" t="s">
        <v>58</v>
      </c>
      <c r="G326" s="1" t="s">
        <v>845</v>
      </c>
      <c r="H326" s="48">
        <v>11321</v>
      </c>
      <c r="K326" s="36">
        <v>45613</v>
      </c>
      <c r="L326" s="36">
        <v>45688</v>
      </c>
      <c r="M326" s="36">
        <v>45508</v>
      </c>
      <c r="N326" s="1" t="s">
        <v>1332</v>
      </c>
      <c r="O326" s="1" t="s">
        <v>114</v>
      </c>
      <c r="P326" s="1">
        <v>8203415</v>
      </c>
      <c r="Q326" s="1" t="s">
        <v>665</v>
      </c>
      <c r="S326" s="1" t="s">
        <v>505</v>
      </c>
      <c r="T326" s="1" t="s">
        <v>385</v>
      </c>
      <c r="V326" s="1" t="s">
        <v>787</v>
      </c>
      <c r="W326" s="1" t="s">
        <v>205</v>
      </c>
      <c r="X326" s="1" t="s">
        <v>766</v>
      </c>
      <c r="AC326" s="1" t="s">
        <v>120</v>
      </c>
      <c r="AG326" s="1">
        <v>180</v>
      </c>
      <c r="AI326" s="1" t="s">
        <v>54</v>
      </c>
      <c r="AJ326" s="1" t="s">
        <v>505</v>
      </c>
    </row>
    <row r="327" spans="1:36" ht="60" x14ac:dyDescent="0.25">
      <c r="A327" s="1" t="s">
        <v>768</v>
      </c>
      <c r="B327" s="1">
        <v>21319</v>
      </c>
      <c r="D327" s="1" t="s">
        <v>1333</v>
      </c>
      <c r="F327" s="1" t="s">
        <v>58</v>
      </c>
      <c r="G327" s="1" t="s">
        <v>785</v>
      </c>
      <c r="H327" s="48">
        <v>5158</v>
      </c>
      <c r="K327" s="36">
        <v>45383</v>
      </c>
      <c r="L327" s="36">
        <v>45747</v>
      </c>
      <c r="M327" s="36">
        <v>45567</v>
      </c>
      <c r="N327" s="1" t="s">
        <v>1334</v>
      </c>
      <c r="O327" s="1" t="s">
        <v>114</v>
      </c>
      <c r="P327" s="1">
        <v>4158628</v>
      </c>
      <c r="Q327" s="1" t="s">
        <v>665</v>
      </c>
      <c r="S327" s="1" t="s">
        <v>248</v>
      </c>
      <c r="T327" s="1" t="s">
        <v>662</v>
      </c>
      <c r="V327" s="1" t="s">
        <v>440</v>
      </c>
      <c r="W327" s="1" t="s">
        <v>823</v>
      </c>
      <c r="X327" s="1" t="s">
        <v>766</v>
      </c>
      <c r="AC327" s="1" t="s">
        <v>120</v>
      </c>
      <c r="AG327" s="1">
        <v>180</v>
      </c>
      <c r="AI327" s="1" t="s">
        <v>54</v>
      </c>
      <c r="AJ327" s="1" t="s">
        <v>248</v>
      </c>
    </row>
    <row r="328" spans="1:36" ht="60" x14ac:dyDescent="0.25">
      <c r="A328" s="1" t="s">
        <v>768</v>
      </c>
      <c r="B328" s="1">
        <v>21320</v>
      </c>
      <c r="D328" s="1" t="s">
        <v>1335</v>
      </c>
      <c r="F328" s="1" t="s">
        <v>58</v>
      </c>
      <c r="G328" s="1" t="s">
        <v>164</v>
      </c>
      <c r="H328" s="48">
        <v>16375</v>
      </c>
      <c r="K328" s="36">
        <v>45607</v>
      </c>
      <c r="L328" s="36">
        <v>45972</v>
      </c>
      <c r="M328" s="36">
        <v>45792</v>
      </c>
      <c r="N328" s="1" t="s">
        <v>621</v>
      </c>
      <c r="O328" s="1" t="s">
        <v>114</v>
      </c>
      <c r="P328" s="1">
        <v>4700058</v>
      </c>
      <c r="Q328" s="1" t="s">
        <v>665</v>
      </c>
      <c r="S328" s="1" t="s">
        <v>1336</v>
      </c>
      <c r="T328" s="1" t="s">
        <v>385</v>
      </c>
      <c r="V328" s="1" t="s">
        <v>787</v>
      </c>
      <c r="W328" s="1" t="s">
        <v>659</v>
      </c>
      <c r="X328" s="1" t="s">
        <v>766</v>
      </c>
      <c r="AC328" s="1" t="s">
        <v>652</v>
      </c>
      <c r="AG328" s="1">
        <v>180</v>
      </c>
      <c r="AI328" s="1" t="s">
        <v>788</v>
      </c>
      <c r="AJ328" s="1" t="s">
        <v>1336</v>
      </c>
    </row>
    <row r="329" spans="1:36" ht="60" x14ac:dyDescent="0.25">
      <c r="A329" s="1" t="s">
        <v>768</v>
      </c>
      <c r="B329" s="1">
        <v>21321</v>
      </c>
      <c r="D329" s="1" t="s">
        <v>1337</v>
      </c>
      <c r="F329" s="1" t="s">
        <v>58</v>
      </c>
      <c r="G329" s="1" t="s">
        <v>164</v>
      </c>
      <c r="H329" s="48">
        <v>19874</v>
      </c>
      <c r="K329" s="36">
        <v>45614</v>
      </c>
      <c r="L329" s="36">
        <v>45716</v>
      </c>
      <c r="M329" s="36">
        <v>45536</v>
      </c>
      <c r="N329" s="1" t="s">
        <v>1338</v>
      </c>
      <c r="O329" s="1" t="s">
        <v>114</v>
      </c>
      <c r="P329" s="1">
        <v>8041969</v>
      </c>
      <c r="Q329" s="1" t="s">
        <v>665</v>
      </c>
      <c r="S329" s="1" t="s">
        <v>869</v>
      </c>
      <c r="T329" s="1" t="s">
        <v>811</v>
      </c>
      <c r="V329" s="1" t="s">
        <v>792</v>
      </c>
      <c r="W329" s="1" t="s">
        <v>823</v>
      </c>
      <c r="X329" s="1" t="s">
        <v>766</v>
      </c>
      <c r="AC329" s="1" t="s">
        <v>120</v>
      </c>
      <c r="AG329" s="1">
        <v>180</v>
      </c>
      <c r="AI329" s="1" t="s">
        <v>54</v>
      </c>
      <c r="AJ329" s="1" t="s">
        <v>869</v>
      </c>
    </row>
    <row r="330" spans="1:36" ht="60" x14ac:dyDescent="0.25">
      <c r="A330" s="1" t="s">
        <v>768</v>
      </c>
      <c r="B330" s="1">
        <v>21322</v>
      </c>
      <c r="D330" s="1" t="s">
        <v>1337</v>
      </c>
      <c r="F330" s="1" t="s">
        <v>58</v>
      </c>
      <c r="G330" s="1" t="s">
        <v>164</v>
      </c>
      <c r="H330" s="48">
        <v>19745</v>
      </c>
      <c r="K330" s="36">
        <v>45614</v>
      </c>
      <c r="L330" s="36">
        <v>45702</v>
      </c>
      <c r="M330" s="36">
        <v>45522</v>
      </c>
      <c r="N330" s="1" t="s">
        <v>1338</v>
      </c>
      <c r="O330" s="1" t="s">
        <v>114</v>
      </c>
      <c r="P330" s="1">
        <v>8041969</v>
      </c>
      <c r="Q330" s="1" t="s">
        <v>665</v>
      </c>
      <c r="S330" s="1" t="s">
        <v>869</v>
      </c>
      <c r="T330" s="1" t="s">
        <v>811</v>
      </c>
      <c r="V330" s="1" t="s">
        <v>792</v>
      </c>
      <c r="W330" s="1" t="s">
        <v>823</v>
      </c>
      <c r="X330" s="1" t="s">
        <v>766</v>
      </c>
      <c r="AC330" s="1" t="s">
        <v>120</v>
      </c>
      <c r="AG330" s="1">
        <v>180</v>
      </c>
      <c r="AI330" s="1" t="s">
        <v>54</v>
      </c>
      <c r="AJ330" s="1" t="s">
        <v>869</v>
      </c>
    </row>
    <row r="331" spans="1:36" ht="60" x14ac:dyDescent="0.25">
      <c r="A331" s="1" t="s">
        <v>768</v>
      </c>
      <c r="B331" s="1">
        <v>21323</v>
      </c>
      <c r="D331" s="1" t="s">
        <v>1339</v>
      </c>
      <c r="F331" s="1" t="s">
        <v>58</v>
      </c>
      <c r="G331" s="1" t="s">
        <v>164</v>
      </c>
      <c r="H331" s="48">
        <v>17111</v>
      </c>
      <c r="K331" s="36">
        <v>45614</v>
      </c>
      <c r="L331" s="36">
        <v>45702</v>
      </c>
      <c r="M331" s="36">
        <v>45522</v>
      </c>
      <c r="N331" s="1" t="s">
        <v>1338</v>
      </c>
      <c r="O331" s="1" t="s">
        <v>114</v>
      </c>
      <c r="P331" s="1">
        <v>8041969</v>
      </c>
      <c r="Q331" s="1" t="s">
        <v>665</v>
      </c>
      <c r="S331" s="1" t="s">
        <v>869</v>
      </c>
      <c r="T331" s="1" t="s">
        <v>811</v>
      </c>
      <c r="V331" s="1" t="s">
        <v>792</v>
      </c>
      <c r="W331" s="1" t="s">
        <v>823</v>
      </c>
      <c r="X331" s="1" t="s">
        <v>766</v>
      </c>
      <c r="AC331" s="1" t="s">
        <v>120</v>
      </c>
      <c r="AG331" s="1">
        <v>180</v>
      </c>
      <c r="AI331" s="1" t="s">
        <v>54</v>
      </c>
      <c r="AJ331" s="1" t="s">
        <v>869</v>
      </c>
    </row>
    <row r="332" spans="1:36" ht="60" x14ac:dyDescent="0.25">
      <c r="A332" s="1" t="s">
        <v>768</v>
      </c>
      <c r="B332" s="1">
        <v>21324</v>
      </c>
      <c r="D332" s="1" t="s">
        <v>1337</v>
      </c>
      <c r="F332" s="1" t="s">
        <v>58</v>
      </c>
      <c r="G332" s="1" t="s">
        <v>164</v>
      </c>
      <c r="H332" s="48">
        <v>11660</v>
      </c>
      <c r="K332" s="36">
        <v>45614</v>
      </c>
      <c r="L332" s="36">
        <v>45702</v>
      </c>
      <c r="M332" s="36">
        <v>45522</v>
      </c>
      <c r="N332" s="1" t="s">
        <v>1338</v>
      </c>
      <c r="O332" s="1" t="s">
        <v>114</v>
      </c>
      <c r="P332" s="1">
        <v>8041969</v>
      </c>
      <c r="Q332" s="1" t="s">
        <v>665</v>
      </c>
      <c r="S332" s="1" t="s">
        <v>869</v>
      </c>
      <c r="T332" s="1" t="s">
        <v>811</v>
      </c>
      <c r="V332" s="1" t="s">
        <v>792</v>
      </c>
      <c r="W332" s="1" t="s">
        <v>823</v>
      </c>
      <c r="X332" s="1" t="s">
        <v>766</v>
      </c>
      <c r="AC332" s="1" t="s">
        <v>120</v>
      </c>
      <c r="AG332" s="1">
        <v>180</v>
      </c>
      <c r="AI332" s="1" t="s">
        <v>54</v>
      </c>
      <c r="AJ332" s="1" t="s">
        <v>869</v>
      </c>
    </row>
    <row r="333" spans="1:36" ht="60" x14ac:dyDescent="0.25">
      <c r="A333" s="1" t="s">
        <v>768</v>
      </c>
      <c r="B333" s="1">
        <v>21325</v>
      </c>
      <c r="D333" s="1" t="s">
        <v>1340</v>
      </c>
      <c r="F333" s="1" t="s">
        <v>58</v>
      </c>
      <c r="G333" s="1" t="s">
        <v>164</v>
      </c>
      <c r="H333" s="48">
        <v>14000</v>
      </c>
      <c r="K333" s="36">
        <v>45607</v>
      </c>
      <c r="L333" s="36">
        <v>45744</v>
      </c>
      <c r="M333" s="36">
        <v>45564</v>
      </c>
      <c r="N333" s="1" t="s">
        <v>1341</v>
      </c>
      <c r="O333" s="1" t="s">
        <v>114</v>
      </c>
      <c r="P333" s="1">
        <v>2880501</v>
      </c>
      <c r="Q333" s="1" t="s">
        <v>646</v>
      </c>
      <c r="S333" s="1" t="s">
        <v>869</v>
      </c>
      <c r="T333" s="1" t="s">
        <v>811</v>
      </c>
      <c r="V333" s="1" t="s">
        <v>792</v>
      </c>
      <c r="W333" s="1" t="s">
        <v>823</v>
      </c>
      <c r="X333" s="1" t="s">
        <v>766</v>
      </c>
      <c r="AC333" s="1" t="s">
        <v>652</v>
      </c>
      <c r="AG333" s="1">
        <v>180</v>
      </c>
      <c r="AI333" s="1" t="s">
        <v>177</v>
      </c>
      <c r="AJ333" s="1" t="s">
        <v>869</v>
      </c>
    </row>
    <row r="334" spans="1:36" ht="60" x14ac:dyDescent="0.25">
      <c r="A334" s="1" t="s">
        <v>768</v>
      </c>
      <c r="B334" s="1">
        <v>21326</v>
      </c>
      <c r="D334" s="1" t="s">
        <v>1342</v>
      </c>
      <c r="F334" s="1" t="s">
        <v>58</v>
      </c>
      <c r="G334" s="1" t="s">
        <v>164</v>
      </c>
      <c r="H334" s="48">
        <v>20000</v>
      </c>
      <c r="K334" s="36">
        <v>45607</v>
      </c>
      <c r="L334" s="36">
        <v>45660</v>
      </c>
      <c r="M334" s="36">
        <v>45480</v>
      </c>
      <c r="N334" s="1" t="s">
        <v>1343</v>
      </c>
      <c r="O334" s="1" t="s">
        <v>114</v>
      </c>
      <c r="P334" s="1">
        <v>10484468</v>
      </c>
      <c r="Q334" s="1" t="s">
        <v>646</v>
      </c>
      <c r="S334" s="1" t="s">
        <v>823</v>
      </c>
      <c r="T334" s="1" t="s">
        <v>662</v>
      </c>
      <c r="V334" s="1" t="s">
        <v>801</v>
      </c>
      <c r="W334" s="1" t="s">
        <v>823</v>
      </c>
      <c r="X334" s="1" t="s">
        <v>766</v>
      </c>
      <c r="AC334" s="1" t="s">
        <v>652</v>
      </c>
      <c r="AG334" s="1">
        <v>180</v>
      </c>
      <c r="AI334" s="1" t="s">
        <v>777</v>
      </c>
      <c r="AJ334" s="1" t="s">
        <v>976</v>
      </c>
    </row>
    <row r="335" spans="1:36" ht="60" x14ac:dyDescent="0.25">
      <c r="A335" s="1" t="s">
        <v>768</v>
      </c>
      <c r="B335" s="1">
        <v>21327</v>
      </c>
      <c r="D335" s="1" t="s">
        <v>1038</v>
      </c>
      <c r="F335" s="1" t="s">
        <v>58</v>
      </c>
      <c r="G335" s="1" t="s">
        <v>164</v>
      </c>
      <c r="H335" s="48">
        <v>10000</v>
      </c>
      <c r="K335" s="36">
        <v>45608</v>
      </c>
      <c r="L335" s="36">
        <v>45608</v>
      </c>
      <c r="M335" s="36">
        <v>45428</v>
      </c>
      <c r="N335" s="1" t="s">
        <v>864</v>
      </c>
      <c r="O335" s="1" t="s">
        <v>114</v>
      </c>
      <c r="P335" s="1" t="s">
        <v>697</v>
      </c>
      <c r="Q335" s="1" t="s">
        <v>549</v>
      </c>
      <c r="S335" s="1" t="s">
        <v>145</v>
      </c>
      <c r="T335" s="1" t="s">
        <v>811</v>
      </c>
      <c r="V335" s="1" t="s">
        <v>145</v>
      </c>
      <c r="W335" s="1" t="s">
        <v>145</v>
      </c>
      <c r="X335" s="1" t="s">
        <v>766</v>
      </c>
      <c r="AC335" s="1" t="s">
        <v>120</v>
      </c>
      <c r="AG335" s="1">
        <v>180</v>
      </c>
      <c r="AI335" s="1" t="s">
        <v>865</v>
      </c>
      <c r="AJ335" s="1" t="s">
        <v>1282</v>
      </c>
    </row>
    <row r="336" spans="1:36" ht="60" x14ac:dyDescent="0.25">
      <c r="A336" s="1" t="s">
        <v>768</v>
      </c>
      <c r="B336" s="1">
        <v>21328</v>
      </c>
      <c r="D336" s="1" t="s">
        <v>1039</v>
      </c>
      <c r="F336" s="1" t="s">
        <v>58</v>
      </c>
      <c r="G336" s="1" t="s">
        <v>164</v>
      </c>
      <c r="H336" s="48">
        <v>15000</v>
      </c>
      <c r="K336" s="36">
        <v>45608</v>
      </c>
      <c r="L336" s="36">
        <v>45608</v>
      </c>
      <c r="M336" s="36">
        <v>45428</v>
      </c>
      <c r="N336" s="1" t="s">
        <v>864</v>
      </c>
      <c r="O336" s="1" t="s">
        <v>114</v>
      </c>
      <c r="P336" s="1" t="s">
        <v>697</v>
      </c>
      <c r="Q336" s="1" t="s">
        <v>549</v>
      </c>
      <c r="S336" s="1" t="s">
        <v>145</v>
      </c>
      <c r="T336" s="1" t="s">
        <v>811</v>
      </c>
      <c r="V336" s="1" t="s">
        <v>145</v>
      </c>
      <c r="W336" s="1" t="s">
        <v>145</v>
      </c>
      <c r="X336" s="1" t="s">
        <v>766</v>
      </c>
      <c r="AC336" s="1" t="s">
        <v>120</v>
      </c>
      <c r="AG336" s="1">
        <v>180</v>
      </c>
      <c r="AI336" s="1" t="s">
        <v>865</v>
      </c>
      <c r="AJ336" s="1" t="s">
        <v>1282</v>
      </c>
    </row>
    <row r="337" spans="1:36" ht="60" x14ac:dyDescent="0.25">
      <c r="A337" s="1" t="s">
        <v>768</v>
      </c>
      <c r="B337" s="1" t="s">
        <v>1344</v>
      </c>
      <c r="D337" s="1" t="s">
        <v>1345</v>
      </c>
      <c r="F337" s="1" t="s">
        <v>58</v>
      </c>
      <c r="G337" s="1" t="s">
        <v>164</v>
      </c>
      <c r="H337" s="48">
        <v>12285</v>
      </c>
      <c r="K337" s="36">
        <v>45609</v>
      </c>
      <c r="L337" s="36">
        <v>45609</v>
      </c>
      <c r="M337" s="36">
        <v>45429</v>
      </c>
      <c r="N337" s="1" t="s">
        <v>836</v>
      </c>
      <c r="O337" s="1" t="s">
        <v>114</v>
      </c>
      <c r="P337" s="1">
        <v>3617412</v>
      </c>
      <c r="Q337" s="1" t="s">
        <v>646</v>
      </c>
      <c r="S337" s="1" t="s">
        <v>145</v>
      </c>
      <c r="T337" s="1" t="s">
        <v>811</v>
      </c>
      <c r="V337" s="1" t="s">
        <v>145</v>
      </c>
      <c r="W337" s="1" t="s">
        <v>145</v>
      </c>
      <c r="X337" s="1" t="s">
        <v>766</v>
      </c>
      <c r="AC337" s="1" t="s">
        <v>652</v>
      </c>
      <c r="AG337" s="1">
        <v>180</v>
      </c>
      <c r="AI337" s="1" t="s">
        <v>777</v>
      </c>
      <c r="AJ337" s="1" t="s">
        <v>1282</v>
      </c>
    </row>
    <row r="338" spans="1:36" ht="60" x14ac:dyDescent="0.25">
      <c r="A338" s="1" t="s">
        <v>768</v>
      </c>
      <c r="B338" s="1" t="s">
        <v>1346</v>
      </c>
      <c r="D338" s="1" t="s">
        <v>1347</v>
      </c>
      <c r="F338" s="1" t="s">
        <v>58</v>
      </c>
      <c r="G338" s="1" t="s">
        <v>164</v>
      </c>
      <c r="H338" s="48">
        <v>12968</v>
      </c>
      <c r="K338" s="36">
        <v>45609</v>
      </c>
      <c r="L338" s="36">
        <v>45609</v>
      </c>
      <c r="M338" s="36">
        <v>45429</v>
      </c>
      <c r="N338" s="1" t="s">
        <v>836</v>
      </c>
      <c r="O338" s="1" t="s">
        <v>114</v>
      </c>
      <c r="P338" s="1">
        <v>3617412</v>
      </c>
      <c r="Q338" s="1" t="s">
        <v>646</v>
      </c>
      <c r="S338" s="1" t="s">
        <v>145</v>
      </c>
      <c r="T338" s="1" t="s">
        <v>811</v>
      </c>
      <c r="V338" s="1" t="s">
        <v>145</v>
      </c>
      <c r="W338" s="1" t="s">
        <v>145</v>
      </c>
      <c r="X338" s="1" t="s">
        <v>766</v>
      </c>
      <c r="AC338" s="1" t="s">
        <v>652</v>
      </c>
      <c r="AG338" s="1">
        <v>180</v>
      </c>
      <c r="AI338" s="1" t="s">
        <v>777</v>
      </c>
      <c r="AJ338" s="1" t="s">
        <v>1282</v>
      </c>
    </row>
    <row r="339" spans="1:36" ht="60" x14ac:dyDescent="0.25">
      <c r="A339" s="1" t="s">
        <v>768</v>
      </c>
      <c r="B339" s="1" t="s">
        <v>1348</v>
      </c>
      <c r="D339" s="1" t="s">
        <v>1349</v>
      </c>
      <c r="F339" s="1" t="s">
        <v>58</v>
      </c>
      <c r="G339" s="1" t="s">
        <v>164</v>
      </c>
      <c r="H339" s="48">
        <v>12968</v>
      </c>
      <c r="K339" s="36">
        <v>45609</v>
      </c>
      <c r="L339" s="36">
        <v>45609</v>
      </c>
      <c r="M339" s="36">
        <v>45429</v>
      </c>
      <c r="N339" s="1" t="s">
        <v>836</v>
      </c>
      <c r="O339" s="1" t="s">
        <v>114</v>
      </c>
      <c r="P339" s="1">
        <v>3617412</v>
      </c>
      <c r="Q339" s="1" t="s">
        <v>646</v>
      </c>
      <c r="S339" s="1" t="s">
        <v>145</v>
      </c>
      <c r="T339" s="1" t="s">
        <v>811</v>
      </c>
      <c r="V339" s="1" t="s">
        <v>145</v>
      </c>
      <c r="W339" s="1" t="s">
        <v>145</v>
      </c>
      <c r="X339" s="1" t="s">
        <v>766</v>
      </c>
      <c r="AC339" s="1" t="s">
        <v>652</v>
      </c>
      <c r="AG339" s="1">
        <v>180</v>
      </c>
      <c r="AI339" s="1" t="s">
        <v>777</v>
      </c>
      <c r="AJ339" s="1" t="s">
        <v>1282</v>
      </c>
    </row>
    <row r="340" spans="1:36" ht="60" x14ac:dyDescent="0.25">
      <c r="A340" s="1" t="s">
        <v>768</v>
      </c>
      <c r="B340" s="1" t="s">
        <v>1350</v>
      </c>
      <c r="D340" s="1" t="s">
        <v>1351</v>
      </c>
      <c r="F340" s="1" t="s">
        <v>58</v>
      </c>
      <c r="G340" s="1" t="s">
        <v>307</v>
      </c>
      <c r="H340" s="48">
        <v>98635</v>
      </c>
      <c r="K340" s="36">
        <v>45669</v>
      </c>
      <c r="L340" s="36">
        <v>45709</v>
      </c>
      <c r="M340" s="36">
        <v>45529</v>
      </c>
      <c r="N340" s="1" t="s">
        <v>1352</v>
      </c>
      <c r="O340" s="1" t="s">
        <v>114</v>
      </c>
      <c r="P340" s="1">
        <v>7958818</v>
      </c>
      <c r="Q340" s="1" t="s">
        <v>643</v>
      </c>
      <c r="S340" s="1" t="s">
        <v>274</v>
      </c>
      <c r="T340" s="1" t="s">
        <v>51</v>
      </c>
      <c r="V340" s="1" t="s">
        <v>787</v>
      </c>
      <c r="W340" s="1" t="s">
        <v>1110</v>
      </c>
      <c r="X340" s="1" t="s">
        <v>766</v>
      </c>
      <c r="AC340" s="1" t="s">
        <v>335</v>
      </c>
      <c r="AG340" s="1">
        <v>180</v>
      </c>
      <c r="AI340" s="1" t="s">
        <v>644</v>
      </c>
      <c r="AJ340" s="1" t="s">
        <v>274</v>
      </c>
    </row>
    <row r="341" spans="1:36" ht="60" x14ac:dyDescent="0.25">
      <c r="A341" s="1" t="s">
        <v>768</v>
      </c>
      <c r="B341" s="1" t="s">
        <v>1353</v>
      </c>
      <c r="D341" s="1" t="s">
        <v>1354</v>
      </c>
      <c r="F341" s="1" t="s">
        <v>58</v>
      </c>
      <c r="G341" s="1" t="s">
        <v>164</v>
      </c>
      <c r="H341" s="48">
        <v>12968</v>
      </c>
      <c r="K341" s="36">
        <v>45609</v>
      </c>
      <c r="L341" s="36">
        <v>45609</v>
      </c>
      <c r="M341" s="36">
        <v>45429</v>
      </c>
      <c r="N341" s="1" t="s">
        <v>836</v>
      </c>
      <c r="O341" s="1" t="s">
        <v>114</v>
      </c>
      <c r="P341" s="1">
        <v>3617412</v>
      </c>
      <c r="Q341" s="1" t="s">
        <v>646</v>
      </c>
      <c r="S341" s="1" t="s">
        <v>145</v>
      </c>
      <c r="T341" s="1" t="s">
        <v>811</v>
      </c>
      <c r="V341" s="1" t="s">
        <v>145</v>
      </c>
      <c r="W341" s="1" t="s">
        <v>145</v>
      </c>
      <c r="X341" s="1" t="s">
        <v>766</v>
      </c>
      <c r="AC341" s="1" t="s">
        <v>652</v>
      </c>
      <c r="AG341" s="1">
        <v>180</v>
      </c>
      <c r="AI341" s="1" t="s">
        <v>777</v>
      </c>
      <c r="AJ341" s="1" t="s">
        <v>1282</v>
      </c>
    </row>
    <row r="342" spans="1:36" ht="60" x14ac:dyDescent="0.25">
      <c r="A342" s="1" t="s">
        <v>768</v>
      </c>
      <c r="B342" s="1" t="s">
        <v>1355</v>
      </c>
      <c r="D342" s="1" t="s">
        <v>778</v>
      </c>
      <c r="F342" s="1" t="s">
        <v>58</v>
      </c>
      <c r="G342" s="1" t="s">
        <v>164</v>
      </c>
      <c r="H342" s="48">
        <v>10000</v>
      </c>
      <c r="K342" s="36">
        <v>45609</v>
      </c>
      <c r="L342" s="36">
        <v>45639</v>
      </c>
      <c r="M342" s="36">
        <v>45459</v>
      </c>
      <c r="N342" s="1" t="s">
        <v>778</v>
      </c>
      <c r="O342" s="1" t="s">
        <v>114</v>
      </c>
      <c r="P342" s="1" t="s">
        <v>778</v>
      </c>
      <c r="Q342" s="1" t="s">
        <v>646</v>
      </c>
      <c r="S342" s="1" t="s">
        <v>109</v>
      </c>
      <c r="T342" s="1" t="s">
        <v>780</v>
      </c>
      <c r="V342" s="1" t="s">
        <v>1356</v>
      </c>
      <c r="W342" s="1" t="s">
        <v>109</v>
      </c>
      <c r="X342" s="1" t="s">
        <v>766</v>
      </c>
      <c r="AC342" s="1" t="s">
        <v>652</v>
      </c>
      <c r="AG342" s="1">
        <v>180</v>
      </c>
      <c r="AI342" s="1" t="s">
        <v>149</v>
      </c>
      <c r="AJ342" s="1" t="s">
        <v>1357</v>
      </c>
    </row>
    <row r="343" spans="1:36" ht="60" x14ac:dyDescent="0.25">
      <c r="A343" s="1" t="s">
        <v>768</v>
      </c>
      <c r="B343" s="1">
        <v>21332</v>
      </c>
      <c r="D343" s="1" t="s">
        <v>1358</v>
      </c>
      <c r="F343" s="1" t="s">
        <v>58</v>
      </c>
      <c r="G343" s="1" t="s">
        <v>307</v>
      </c>
      <c r="H343" s="48">
        <v>75000</v>
      </c>
      <c r="K343" s="36">
        <v>45537</v>
      </c>
      <c r="L343" s="36">
        <v>45747</v>
      </c>
      <c r="M343" s="36">
        <v>45567</v>
      </c>
      <c r="N343" s="1" t="s">
        <v>1359</v>
      </c>
      <c r="O343" s="1" t="s">
        <v>114</v>
      </c>
      <c r="P343" s="1">
        <v>8483175</v>
      </c>
      <c r="Q343" s="1" t="s">
        <v>646</v>
      </c>
      <c r="S343" s="1" t="s">
        <v>1189</v>
      </c>
      <c r="T343" s="1" t="s">
        <v>385</v>
      </c>
      <c r="V343" s="1" t="s">
        <v>797</v>
      </c>
      <c r="W343" s="1" t="s">
        <v>1190</v>
      </c>
      <c r="X343" s="1" t="s">
        <v>766</v>
      </c>
      <c r="AC343" s="1" t="s">
        <v>652</v>
      </c>
      <c r="AG343" s="1">
        <v>180</v>
      </c>
      <c r="AI343" s="1" t="s">
        <v>177</v>
      </c>
      <c r="AJ343" s="1" t="s">
        <v>1189</v>
      </c>
    </row>
    <row r="344" spans="1:36" ht="60" x14ac:dyDescent="0.25">
      <c r="A344" s="1" t="s">
        <v>763</v>
      </c>
      <c r="B344" s="1">
        <v>21333</v>
      </c>
      <c r="D344" s="1" t="s">
        <v>1360</v>
      </c>
      <c r="F344" s="1" t="s">
        <v>765</v>
      </c>
      <c r="H344" s="48">
        <v>265000</v>
      </c>
      <c r="K344" s="36">
        <v>45674</v>
      </c>
      <c r="M344" s="36" t="s">
        <v>649</v>
      </c>
      <c r="Q344" s="1" t="s">
        <v>643</v>
      </c>
      <c r="S344" s="1" t="s">
        <v>274</v>
      </c>
      <c r="T344" s="1" t="s">
        <v>51</v>
      </c>
      <c r="V344" s="1" t="s">
        <v>787</v>
      </c>
      <c r="W344" s="1" t="s">
        <v>1110</v>
      </c>
      <c r="X344" s="1" t="s">
        <v>766</v>
      </c>
      <c r="AC344" s="1" t="s">
        <v>120</v>
      </c>
      <c r="AG344" s="1">
        <v>180</v>
      </c>
      <c r="AI344" s="1" t="s">
        <v>644</v>
      </c>
      <c r="AJ344" s="1" t="s">
        <v>274</v>
      </c>
    </row>
    <row r="345" spans="1:36" ht="60" x14ac:dyDescent="0.25">
      <c r="A345" s="1" t="s">
        <v>768</v>
      </c>
      <c r="B345" s="1">
        <v>21334</v>
      </c>
      <c r="D345" s="1" t="s">
        <v>1361</v>
      </c>
      <c r="F345" s="1" t="s">
        <v>58</v>
      </c>
      <c r="G345" s="1" t="s">
        <v>164</v>
      </c>
      <c r="H345" s="48">
        <v>27690</v>
      </c>
      <c r="K345" s="36">
        <v>45611</v>
      </c>
      <c r="L345" s="36">
        <v>45747</v>
      </c>
      <c r="M345" s="36">
        <v>45567</v>
      </c>
      <c r="N345" s="1" t="s">
        <v>1362</v>
      </c>
      <c r="O345" s="1" t="s">
        <v>114</v>
      </c>
      <c r="P345" s="1">
        <v>8392150</v>
      </c>
      <c r="Q345" s="1" t="s">
        <v>665</v>
      </c>
      <c r="T345" s="1" t="s">
        <v>662</v>
      </c>
      <c r="V345" s="1" t="s">
        <v>801</v>
      </c>
      <c r="W345" s="1" t="s">
        <v>823</v>
      </c>
      <c r="X345" s="1" t="s">
        <v>766</v>
      </c>
      <c r="AC345" s="1" t="s">
        <v>652</v>
      </c>
      <c r="AG345" s="1">
        <v>180</v>
      </c>
      <c r="AI345" s="1" t="s">
        <v>54</v>
      </c>
      <c r="AJ345" s="1" t="s">
        <v>976</v>
      </c>
    </row>
    <row r="346" spans="1:36" ht="60" x14ac:dyDescent="0.25">
      <c r="A346" s="1" t="s">
        <v>768</v>
      </c>
      <c r="B346" s="1">
        <v>21335</v>
      </c>
      <c r="D346" s="1" t="s">
        <v>1363</v>
      </c>
      <c r="F346" s="1" t="s">
        <v>58</v>
      </c>
      <c r="G346" s="1" t="s">
        <v>164</v>
      </c>
      <c r="H346" s="48">
        <v>84025</v>
      </c>
      <c r="K346" s="36">
        <v>45621</v>
      </c>
      <c r="L346" s="36">
        <v>45443</v>
      </c>
      <c r="M346" s="36">
        <v>45263</v>
      </c>
      <c r="N346" s="1" t="s">
        <v>1364</v>
      </c>
      <c r="O346" s="1" t="s">
        <v>114</v>
      </c>
      <c r="P346" s="1">
        <v>15747560</v>
      </c>
      <c r="Q346" s="1" t="s">
        <v>646</v>
      </c>
      <c r="S346" s="1" t="s">
        <v>167</v>
      </c>
      <c r="T346" s="1" t="s">
        <v>641</v>
      </c>
      <c r="V346" s="1" t="s">
        <v>792</v>
      </c>
      <c r="W346" s="1" t="s">
        <v>167</v>
      </c>
      <c r="X346" s="1" t="s">
        <v>766</v>
      </c>
      <c r="AC346" s="1" t="s">
        <v>652</v>
      </c>
      <c r="AG346" s="1">
        <v>180</v>
      </c>
      <c r="AI346" s="1" t="s">
        <v>177</v>
      </c>
      <c r="AJ346" s="1" t="s">
        <v>167</v>
      </c>
    </row>
    <row r="347" spans="1:36" ht="60" x14ac:dyDescent="0.25">
      <c r="A347" s="1" t="s">
        <v>768</v>
      </c>
      <c r="B347" s="1">
        <v>21336</v>
      </c>
      <c r="D347" s="1" t="s">
        <v>1365</v>
      </c>
      <c r="F347" s="1" t="s">
        <v>58</v>
      </c>
      <c r="G347" s="1" t="s">
        <v>106</v>
      </c>
      <c r="H347" s="48">
        <v>99000</v>
      </c>
      <c r="K347" s="36">
        <v>45627</v>
      </c>
      <c r="L347" s="36">
        <v>45626</v>
      </c>
      <c r="M347" s="36">
        <v>45446</v>
      </c>
      <c r="N347" s="1" t="s">
        <v>622</v>
      </c>
      <c r="O347" s="1" t="s">
        <v>114</v>
      </c>
      <c r="P347" s="1">
        <v>9715040</v>
      </c>
      <c r="Q347" s="1" t="s">
        <v>670</v>
      </c>
      <c r="S347" s="1" t="s">
        <v>298</v>
      </c>
      <c r="T347" s="1" t="s">
        <v>617</v>
      </c>
      <c r="V347" s="1" t="s">
        <v>781</v>
      </c>
      <c r="W347" s="1" t="s">
        <v>298</v>
      </c>
      <c r="X347" s="1" t="s">
        <v>766</v>
      </c>
      <c r="AC347" s="1" t="s">
        <v>652</v>
      </c>
      <c r="AG347" s="1">
        <v>180</v>
      </c>
      <c r="AI347" s="1" t="s">
        <v>875</v>
      </c>
      <c r="AJ347" s="1" t="s">
        <v>298</v>
      </c>
    </row>
    <row r="348" spans="1:36" ht="60" x14ac:dyDescent="0.25">
      <c r="A348" s="1" t="s">
        <v>768</v>
      </c>
      <c r="B348" s="1">
        <v>21337</v>
      </c>
      <c r="D348" s="1" t="s">
        <v>1366</v>
      </c>
      <c r="F348" s="1" t="s">
        <v>58</v>
      </c>
      <c r="G348" s="1" t="s">
        <v>164</v>
      </c>
      <c r="H348" s="48">
        <v>24950</v>
      </c>
      <c r="K348" s="36">
        <v>45502</v>
      </c>
      <c r="L348" s="36">
        <v>45646</v>
      </c>
      <c r="M348" s="36">
        <v>45466</v>
      </c>
      <c r="N348" s="1" t="s">
        <v>1367</v>
      </c>
      <c r="O348" s="1" t="s">
        <v>114</v>
      </c>
      <c r="P348" s="1">
        <v>14353280</v>
      </c>
      <c r="Q348" s="1" t="s">
        <v>646</v>
      </c>
      <c r="S348" s="1" t="s">
        <v>466</v>
      </c>
      <c r="T348" s="1" t="s">
        <v>641</v>
      </c>
      <c r="V348" s="1" t="s">
        <v>792</v>
      </c>
      <c r="W348" s="1" t="s">
        <v>466</v>
      </c>
      <c r="X348" s="1" t="s">
        <v>766</v>
      </c>
      <c r="AC348" s="1" t="s">
        <v>652</v>
      </c>
      <c r="AG348" s="1">
        <v>180</v>
      </c>
      <c r="AI348" s="1" t="s">
        <v>177</v>
      </c>
      <c r="AJ348" s="1" t="s">
        <v>167</v>
      </c>
    </row>
    <row r="349" spans="1:36" ht="60" x14ac:dyDescent="0.25">
      <c r="A349" s="1" t="s">
        <v>768</v>
      </c>
      <c r="B349" s="1">
        <v>21338</v>
      </c>
      <c r="D349" s="1" t="s">
        <v>1368</v>
      </c>
      <c r="F349" s="1" t="s">
        <v>58</v>
      </c>
      <c r="G349" s="1" t="s">
        <v>307</v>
      </c>
      <c r="H349" s="48">
        <v>28040</v>
      </c>
      <c r="K349" s="36">
        <v>45592</v>
      </c>
      <c r="L349" s="36">
        <v>45747</v>
      </c>
      <c r="M349" s="36">
        <v>45567</v>
      </c>
      <c r="N349" s="1" t="s">
        <v>634</v>
      </c>
      <c r="O349" s="1" t="s">
        <v>114</v>
      </c>
      <c r="P349" s="1">
        <v>2710417</v>
      </c>
      <c r="Q349" s="1" t="s">
        <v>665</v>
      </c>
      <c r="S349" s="1" t="s">
        <v>683</v>
      </c>
      <c r="T349" s="1" t="s">
        <v>402</v>
      </c>
      <c r="V349" s="1" t="s">
        <v>787</v>
      </c>
      <c r="W349" s="1" t="s">
        <v>683</v>
      </c>
      <c r="X349" s="1" t="s">
        <v>766</v>
      </c>
      <c r="AC349" s="1" t="s">
        <v>120</v>
      </c>
      <c r="AG349" s="1">
        <v>180</v>
      </c>
      <c r="AI349" s="1" t="s">
        <v>788</v>
      </c>
      <c r="AJ349" s="1" t="s">
        <v>444</v>
      </c>
    </row>
    <row r="350" spans="1:36" customFormat="1" x14ac:dyDescent="0.25">
      <c r="A350" t="s">
        <v>768</v>
      </c>
      <c r="B350">
        <v>21339</v>
      </c>
      <c r="D350" t="s">
        <v>1369</v>
      </c>
      <c r="F350" t="s">
        <v>58</v>
      </c>
      <c r="G350" t="s">
        <v>164</v>
      </c>
      <c r="H350" s="58">
        <v>51526</v>
      </c>
      <c r="K350" s="9">
        <v>45474</v>
      </c>
      <c r="L350" s="9">
        <v>45657</v>
      </c>
      <c r="M350" s="9">
        <v>45477</v>
      </c>
      <c r="N350" t="s">
        <v>1370</v>
      </c>
      <c r="O350" t="s">
        <v>114</v>
      </c>
      <c r="P350" t="s">
        <v>981</v>
      </c>
      <c r="Q350" t="s">
        <v>646</v>
      </c>
      <c r="S350" t="s">
        <v>869</v>
      </c>
      <c r="T350" t="s">
        <v>662</v>
      </c>
      <c r="V350" t="s">
        <v>801</v>
      </c>
      <c r="W350" t="s">
        <v>823</v>
      </c>
      <c r="X350" t="s">
        <v>766</v>
      </c>
      <c r="AC350" t="s">
        <v>652</v>
      </c>
      <c r="AG350">
        <v>180</v>
      </c>
      <c r="AI350" t="s">
        <v>149</v>
      </c>
      <c r="AJ350" t="s">
        <v>976</v>
      </c>
    </row>
    <row r="351" spans="1:36" customFormat="1" x14ac:dyDescent="0.25">
      <c r="A351" t="s">
        <v>768</v>
      </c>
      <c r="B351">
        <v>21340</v>
      </c>
      <c r="D351" t="s">
        <v>1371</v>
      </c>
      <c r="F351" t="s">
        <v>58</v>
      </c>
      <c r="G351" t="s">
        <v>164</v>
      </c>
      <c r="H351" s="58">
        <v>7500</v>
      </c>
      <c r="K351" s="9">
        <v>45617</v>
      </c>
      <c r="L351" s="9">
        <v>45747</v>
      </c>
      <c r="M351" s="9">
        <v>45567</v>
      </c>
      <c r="N351" t="s">
        <v>410</v>
      </c>
      <c r="O351" t="s">
        <v>114</v>
      </c>
      <c r="P351">
        <v>7849911</v>
      </c>
      <c r="Q351" t="s">
        <v>665</v>
      </c>
      <c r="S351" t="s">
        <v>657</v>
      </c>
      <c r="T351" t="s">
        <v>385</v>
      </c>
      <c r="V351" t="s">
        <v>806</v>
      </c>
      <c r="W351" t="s">
        <v>657</v>
      </c>
      <c r="X351" t="s">
        <v>766</v>
      </c>
      <c r="AC351" t="s">
        <v>652</v>
      </c>
      <c r="AG351">
        <v>180</v>
      </c>
      <c r="AI351" t="s">
        <v>788</v>
      </c>
      <c r="AJ351" t="s">
        <v>657</v>
      </c>
    </row>
    <row r="352" spans="1:36" customFormat="1" x14ac:dyDescent="0.25">
      <c r="A352" t="s">
        <v>763</v>
      </c>
      <c r="B352">
        <v>21341</v>
      </c>
      <c r="D352" t="s">
        <v>1372</v>
      </c>
      <c r="F352" t="s">
        <v>765</v>
      </c>
      <c r="H352" s="58">
        <v>150000</v>
      </c>
      <c r="K352" s="9">
        <v>45658</v>
      </c>
      <c r="M352" t="s">
        <v>649</v>
      </c>
      <c r="Q352" t="s">
        <v>665</v>
      </c>
      <c r="S352" t="s">
        <v>91</v>
      </c>
      <c r="T352" t="s">
        <v>662</v>
      </c>
      <c r="V352" t="s">
        <v>792</v>
      </c>
      <c r="W352" t="s">
        <v>659</v>
      </c>
      <c r="X352" t="s">
        <v>766</v>
      </c>
      <c r="AC352" t="s">
        <v>335</v>
      </c>
      <c r="AG352">
        <v>180</v>
      </c>
      <c r="AI352" t="s">
        <v>54</v>
      </c>
      <c r="AJ352" t="s">
        <v>91</v>
      </c>
    </row>
    <row r="353" spans="1:36" ht="60" x14ac:dyDescent="0.25">
      <c r="A353" s="1" t="s">
        <v>768</v>
      </c>
      <c r="B353" s="1">
        <v>21342</v>
      </c>
      <c r="D353" s="1" t="s">
        <v>1373</v>
      </c>
      <c r="F353" s="1" t="s">
        <v>58</v>
      </c>
      <c r="G353" s="1" t="s">
        <v>785</v>
      </c>
      <c r="H353" s="44">
        <v>5074</v>
      </c>
      <c r="K353" s="36">
        <v>45627</v>
      </c>
      <c r="L353" s="36">
        <v>45688</v>
      </c>
      <c r="M353" s="36">
        <v>45508</v>
      </c>
      <c r="N353" s="1" t="s">
        <v>1374</v>
      </c>
      <c r="O353" s="1" t="s">
        <v>114</v>
      </c>
      <c r="P353" s="1" t="s">
        <v>1375</v>
      </c>
      <c r="Q353" s="1" t="s">
        <v>646</v>
      </c>
      <c r="S353" s="1" t="s">
        <v>205</v>
      </c>
      <c r="T353" s="1" t="s">
        <v>385</v>
      </c>
      <c r="V353" s="1" t="s">
        <v>806</v>
      </c>
      <c r="W353" s="1" t="s">
        <v>205</v>
      </c>
      <c r="X353" s="1" t="s">
        <v>44</v>
      </c>
      <c r="AC353" s="1" t="s">
        <v>652</v>
      </c>
      <c r="AG353" s="1">
        <v>180</v>
      </c>
      <c r="AI353" s="1" t="s">
        <v>127</v>
      </c>
      <c r="AJ353" s="1" t="s">
        <v>1376</v>
      </c>
    </row>
    <row r="354" spans="1:36" ht="60" x14ac:dyDescent="0.25">
      <c r="A354" s="1" t="s">
        <v>768</v>
      </c>
      <c r="B354" s="1">
        <v>21343</v>
      </c>
      <c r="D354" s="1" t="s">
        <v>1377</v>
      </c>
      <c r="F354" s="1" t="s">
        <v>58</v>
      </c>
      <c r="G354" s="1" t="s">
        <v>307</v>
      </c>
      <c r="H354" s="48">
        <v>9060</v>
      </c>
      <c r="K354" s="36">
        <v>45383</v>
      </c>
      <c r="L354" s="36">
        <v>45747</v>
      </c>
      <c r="M354" s="36">
        <v>45567</v>
      </c>
      <c r="N354" s="1" t="s">
        <v>1378</v>
      </c>
      <c r="O354" s="1" t="s">
        <v>114</v>
      </c>
      <c r="P354" s="1">
        <v>3319463</v>
      </c>
      <c r="Q354" s="1" t="s">
        <v>665</v>
      </c>
      <c r="S354" s="1" t="s">
        <v>248</v>
      </c>
      <c r="T354" s="1" t="s">
        <v>662</v>
      </c>
      <c r="V354" s="1" t="s">
        <v>440</v>
      </c>
      <c r="W354" s="1" t="s">
        <v>823</v>
      </c>
      <c r="X354" s="1" t="s">
        <v>766</v>
      </c>
      <c r="AC354" s="1" t="s">
        <v>120</v>
      </c>
      <c r="AG354" s="1">
        <v>180</v>
      </c>
      <c r="AI354" s="1" t="s">
        <v>54</v>
      </c>
      <c r="AJ354" s="1" t="s">
        <v>248</v>
      </c>
    </row>
    <row r="355" spans="1:36" ht="60" x14ac:dyDescent="0.25">
      <c r="A355" s="1" t="s">
        <v>768</v>
      </c>
      <c r="B355" s="1">
        <v>21344</v>
      </c>
      <c r="D355" s="1" t="s">
        <v>1379</v>
      </c>
      <c r="F355" s="1" t="s">
        <v>58</v>
      </c>
      <c r="G355" s="1" t="s">
        <v>164</v>
      </c>
      <c r="H355" s="48">
        <v>24370</v>
      </c>
      <c r="K355" s="36">
        <v>45623</v>
      </c>
      <c r="L355" s="36">
        <v>45744</v>
      </c>
      <c r="M355" s="36">
        <v>45564</v>
      </c>
      <c r="N355" s="1" t="s">
        <v>1380</v>
      </c>
      <c r="O355" s="1" t="s">
        <v>114</v>
      </c>
      <c r="P355" s="1">
        <v>14353280</v>
      </c>
      <c r="Q355" s="1" t="s">
        <v>646</v>
      </c>
      <c r="S355" s="1" t="s">
        <v>167</v>
      </c>
      <c r="T355" s="1" t="s">
        <v>641</v>
      </c>
      <c r="V355" s="1" t="s">
        <v>792</v>
      </c>
      <c r="W355" s="1" t="s">
        <v>167</v>
      </c>
      <c r="X355" s="1" t="s">
        <v>766</v>
      </c>
      <c r="AC355" s="1" t="s">
        <v>652</v>
      </c>
      <c r="AG355" s="1">
        <v>180</v>
      </c>
      <c r="AI355" s="1" t="s">
        <v>177</v>
      </c>
      <c r="AJ355" s="1" t="s">
        <v>167</v>
      </c>
    </row>
    <row r="356" spans="1:36" ht="60" x14ac:dyDescent="0.25">
      <c r="A356" s="1" t="s">
        <v>768</v>
      </c>
      <c r="B356" s="1">
        <v>21345</v>
      </c>
      <c r="C356" s="1" t="s">
        <v>1381</v>
      </c>
      <c r="D356" s="1" t="s">
        <v>1382</v>
      </c>
      <c r="F356" s="1" t="s">
        <v>58</v>
      </c>
      <c r="G356" s="1" t="s">
        <v>164</v>
      </c>
      <c r="H356" s="48">
        <v>24605</v>
      </c>
      <c r="K356" s="36">
        <v>45623</v>
      </c>
      <c r="L356" s="36">
        <v>45744</v>
      </c>
      <c r="M356" s="36">
        <v>45564</v>
      </c>
      <c r="N356" s="1" t="s">
        <v>1364</v>
      </c>
      <c r="O356" s="1" t="s">
        <v>114</v>
      </c>
      <c r="P356" s="1">
        <v>15747560</v>
      </c>
      <c r="Q356" s="1" t="s">
        <v>646</v>
      </c>
      <c r="S356" s="1" t="s">
        <v>167</v>
      </c>
      <c r="T356" s="1" t="s">
        <v>641</v>
      </c>
      <c r="V356" s="1" t="s">
        <v>792</v>
      </c>
      <c r="W356" s="1" t="s">
        <v>167</v>
      </c>
      <c r="X356" s="1" t="s">
        <v>766</v>
      </c>
      <c r="AC356" s="1" t="s">
        <v>652</v>
      </c>
      <c r="AG356" s="1">
        <v>180</v>
      </c>
      <c r="AI356" s="1" t="s">
        <v>177</v>
      </c>
      <c r="AJ356" s="1" t="s">
        <v>167</v>
      </c>
    </row>
    <row r="357" spans="1:36" ht="60" x14ac:dyDescent="0.25">
      <c r="A357" s="1" t="s">
        <v>768</v>
      </c>
      <c r="B357" s="1">
        <v>21346</v>
      </c>
      <c r="D357" s="1" t="s">
        <v>1382</v>
      </c>
      <c r="F357" s="1" t="s">
        <v>58</v>
      </c>
      <c r="G357" s="1" t="s">
        <v>164</v>
      </c>
      <c r="H357" s="48">
        <v>24605</v>
      </c>
      <c r="K357" s="36">
        <v>45623</v>
      </c>
      <c r="L357" s="36">
        <v>45744</v>
      </c>
      <c r="M357" s="36">
        <v>45564</v>
      </c>
      <c r="N357" s="1" t="s">
        <v>1380</v>
      </c>
      <c r="O357" s="1" t="s">
        <v>114</v>
      </c>
      <c r="P357" s="1">
        <v>14353280</v>
      </c>
      <c r="Q357" s="1" t="s">
        <v>646</v>
      </c>
      <c r="S357" s="1" t="s">
        <v>167</v>
      </c>
      <c r="T357" s="1" t="s">
        <v>641</v>
      </c>
      <c r="V357" s="1" t="s">
        <v>792</v>
      </c>
      <c r="W357" s="1" t="s">
        <v>167</v>
      </c>
      <c r="X357" s="1" t="s">
        <v>766</v>
      </c>
      <c r="AC357" s="1" t="s">
        <v>652</v>
      </c>
      <c r="AG357" s="1">
        <v>180</v>
      </c>
      <c r="AI357" s="1" t="s">
        <v>177</v>
      </c>
      <c r="AJ357" s="1" t="s">
        <v>167</v>
      </c>
    </row>
    <row r="358" spans="1:36" ht="60" x14ac:dyDescent="0.25">
      <c r="A358" s="1" t="s">
        <v>768</v>
      </c>
      <c r="B358" s="1">
        <v>21347</v>
      </c>
      <c r="D358" s="1" t="s">
        <v>1383</v>
      </c>
      <c r="F358" s="1" t="s">
        <v>58</v>
      </c>
      <c r="G358" s="1" t="s">
        <v>164</v>
      </c>
      <c r="H358" s="48">
        <v>7850</v>
      </c>
      <c r="K358" s="36">
        <v>45625</v>
      </c>
      <c r="L358" s="36">
        <v>45688</v>
      </c>
      <c r="M358" s="36">
        <v>45508</v>
      </c>
      <c r="N358" s="1" t="s">
        <v>1271</v>
      </c>
      <c r="O358" s="1" t="s">
        <v>114</v>
      </c>
      <c r="P358" s="1" t="s">
        <v>1384</v>
      </c>
      <c r="Q358" s="1" t="s">
        <v>646</v>
      </c>
      <c r="S358" s="1" t="s">
        <v>351</v>
      </c>
      <c r="T358" s="1" t="s">
        <v>385</v>
      </c>
      <c r="V358" s="1" t="s">
        <v>806</v>
      </c>
      <c r="W358" s="1" t="s">
        <v>659</v>
      </c>
      <c r="X358" s="1" t="s">
        <v>766</v>
      </c>
      <c r="AC358" s="1" t="s">
        <v>652</v>
      </c>
      <c r="AG358" s="1">
        <v>180</v>
      </c>
      <c r="AI358" s="1" t="s">
        <v>177</v>
      </c>
      <c r="AJ358" s="1" t="s">
        <v>351</v>
      </c>
    </row>
    <row r="359" spans="1:36" ht="45" x14ac:dyDescent="0.25">
      <c r="A359" s="1" t="s">
        <v>768</v>
      </c>
      <c r="B359" s="1">
        <v>21348</v>
      </c>
      <c r="D359" s="1" t="s">
        <v>1385</v>
      </c>
      <c r="F359" s="1" t="s">
        <v>58</v>
      </c>
      <c r="G359" s="1" t="s">
        <v>164</v>
      </c>
      <c r="H359" s="48">
        <v>7000</v>
      </c>
      <c r="K359" s="36">
        <v>45625</v>
      </c>
      <c r="L359" s="36">
        <v>45688</v>
      </c>
      <c r="M359" s="36">
        <v>45508</v>
      </c>
      <c r="N359" s="1" t="s">
        <v>1386</v>
      </c>
      <c r="O359" s="1" t="s">
        <v>1070</v>
      </c>
      <c r="P359" s="1" t="s">
        <v>534</v>
      </c>
      <c r="Q359" s="1" t="s">
        <v>1119</v>
      </c>
      <c r="S359" s="1" t="s">
        <v>351</v>
      </c>
      <c r="T359" s="1" t="s">
        <v>385</v>
      </c>
      <c r="V359" s="1" t="s">
        <v>806</v>
      </c>
      <c r="W359" s="1" t="s">
        <v>659</v>
      </c>
      <c r="X359" s="1" t="s">
        <v>766</v>
      </c>
      <c r="AC359" s="1" t="s">
        <v>652</v>
      </c>
      <c r="AG359" s="1">
        <v>180</v>
      </c>
      <c r="AI359" s="1" t="s">
        <v>263</v>
      </c>
      <c r="AJ359" s="1" t="s">
        <v>351</v>
      </c>
    </row>
    <row r="360" spans="1:36" ht="105" x14ac:dyDescent="0.25">
      <c r="A360" s="1" t="s">
        <v>768</v>
      </c>
      <c r="B360" s="1">
        <v>21349</v>
      </c>
      <c r="D360" s="1" t="s">
        <v>1387</v>
      </c>
      <c r="F360" s="1" t="s">
        <v>58</v>
      </c>
      <c r="G360" s="1" t="s">
        <v>307</v>
      </c>
      <c r="H360" s="48">
        <v>23875</v>
      </c>
      <c r="K360" s="36">
        <v>45527</v>
      </c>
      <c r="L360" s="36">
        <v>45777</v>
      </c>
      <c r="M360" s="36">
        <v>45597</v>
      </c>
      <c r="N360" s="1">
        <v>10436414</v>
      </c>
      <c r="O360" s="1" t="s">
        <v>114</v>
      </c>
      <c r="P360" s="1" t="s">
        <v>1152</v>
      </c>
      <c r="Q360" s="1" t="s">
        <v>665</v>
      </c>
      <c r="S360" s="1" t="s">
        <v>1153</v>
      </c>
      <c r="T360" s="1" t="s">
        <v>51</v>
      </c>
      <c r="V360" s="1" t="s">
        <v>806</v>
      </c>
      <c r="W360" s="1" t="s">
        <v>1110</v>
      </c>
      <c r="X360" s="1" t="s">
        <v>766</v>
      </c>
      <c r="AC360" s="1" t="s">
        <v>120</v>
      </c>
      <c r="AG360" s="1">
        <v>180</v>
      </c>
      <c r="AI360" s="1" t="s">
        <v>918</v>
      </c>
      <c r="AJ360" s="1" t="s">
        <v>1153</v>
      </c>
    </row>
    <row r="361" spans="1:36" ht="60" x14ac:dyDescent="0.25">
      <c r="A361" s="1" t="s">
        <v>768</v>
      </c>
      <c r="B361" s="1">
        <v>21350</v>
      </c>
      <c r="D361" s="1" t="s">
        <v>1388</v>
      </c>
      <c r="F361" s="1" t="s">
        <v>58</v>
      </c>
      <c r="G361" s="1" t="s">
        <v>164</v>
      </c>
      <c r="H361" s="48">
        <v>6300</v>
      </c>
      <c r="K361" s="36">
        <v>45632</v>
      </c>
      <c r="L361" s="36">
        <v>45688</v>
      </c>
      <c r="M361" s="36">
        <v>45508</v>
      </c>
      <c r="N361" s="1" t="s">
        <v>1389</v>
      </c>
      <c r="O361" s="1" t="s">
        <v>114</v>
      </c>
      <c r="P361" s="1" t="s">
        <v>628</v>
      </c>
      <c r="Q361" s="1" t="s">
        <v>1119</v>
      </c>
      <c r="S361" s="1" t="s">
        <v>351</v>
      </c>
      <c r="T361" s="1" t="s">
        <v>385</v>
      </c>
      <c r="V361" s="1" t="s">
        <v>806</v>
      </c>
      <c r="W361" s="1" t="s">
        <v>659</v>
      </c>
      <c r="X361" s="1" t="s">
        <v>766</v>
      </c>
      <c r="AC361" s="1" t="s">
        <v>652</v>
      </c>
      <c r="AG361" s="1">
        <v>180</v>
      </c>
      <c r="AI361" s="1" t="s">
        <v>263</v>
      </c>
      <c r="AJ361" s="1" t="s">
        <v>351</v>
      </c>
    </row>
    <row r="362" spans="1:36" ht="60" x14ac:dyDescent="0.25">
      <c r="A362" s="1" t="s">
        <v>768</v>
      </c>
      <c r="B362" s="1">
        <v>21351</v>
      </c>
      <c r="D362" s="1" t="s">
        <v>1390</v>
      </c>
      <c r="F362" s="1" t="s">
        <v>58</v>
      </c>
      <c r="G362" s="1" t="s">
        <v>307</v>
      </c>
      <c r="H362" s="48">
        <v>52250</v>
      </c>
      <c r="K362" s="36">
        <v>45740</v>
      </c>
      <c r="L362" s="36">
        <v>45772</v>
      </c>
      <c r="M362" s="36">
        <v>45592</v>
      </c>
      <c r="N362" s="1" t="s">
        <v>1391</v>
      </c>
      <c r="O362" s="1" t="s">
        <v>620</v>
      </c>
      <c r="P362" s="1">
        <v>1704623</v>
      </c>
      <c r="Q362" s="1" t="s">
        <v>643</v>
      </c>
      <c r="S362" s="1" t="s">
        <v>274</v>
      </c>
      <c r="T362" s="1" t="s">
        <v>51</v>
      </c>
      <c r="V362" s="1" t="s">
        <v>787</v>
      </c>
      <c r="W362" s="1" t="s">
        <v>1110</v>
      </c>
      <c r="X362" s="1" t="s">
        <v>766</v>
      </c>
      <c r="AC362" s="1" t="s">
        <v>335</v>
      </c>
      <c r="AG362" s="1">
        <v>180</v>
      </c>
      <c r="AI362" s="1" t="s">
        <v>644</v>
      </c>
      <c r="AJ362" s="1" t="s">
        <v>274</v>
      </c>
    </row>
    <row r="363" spans="1:36" ht="60" x14ac:dyDescent="0.25">
      <c r="A363" s="1" t="s">
        <v>768</v>
      </c>
      <c r="B363" s="1">
        <v>21352</v>
      </c>
      <c r="D363" s="1" t="s">
        <v>1392</v>
      </c>
      <c r="F363" s="1" t="s">
        <v>58</v>
      </c>
      <c r="G363" s="1" t="s">
        <v>164</v>
      </c>
      <c r="H363" s="48">
        <v>12968</v>
      </c>
      <c r="K363" s="36">
        <v>45628</v>
      </c>
      <c r="L363" s="36">
        <v>45628</v>
      </c>
      <c r="M363" s="36">
        <v>45448</v>
      </c>
      <c r="N363" s="1" t="s">
        <v>836</v>
      </c>
      <c r="O363" s="1" t="s">
        <v>114</v>
      </c>
      <c r="P363" s="1">
        <v>3617412</v>
      </c>
      <c r="Q363" s="1" t="s">
        <v>646</v>
      </c>
      <c r="S363" s="1" t="s">
        <v>145</v>
      </c>
      <c r="T363" s="1" t="s">
        <v>811</v>
      </c>
      <c r="V363" s="1" t="s">
        <v>145</v>
      </c>
      <c r="W363" s="1" t="s">
        <v>145</v>
      </c>
      <c r="X363" s="1" t="s">
        <v>766</v>
      </c>
      <c r="AC363" s="1" t="s">
        <v>652</v>
      </c>
      <c r="AG363" s="1">
        <v>180</v>
      </c>
      <c r="AI363" s="1" t="s">
        <v>777</v>
      </c>
      <c r="AJ363" s="1" t="s">
        <v>1282</v>
      </c>
    </row>
    <row r="364" spans="1:36" ht="30" x14ac:dyDescent="0.25">
      <c r="A364" s="1" t="s">
        <v>763</v>
      </c>
      <c r="B364" s="1">
        <v>21353</v>
      </c>
      <c r="D364" s="1" t="s">
        <v>1393</v>
      </c>
      <c r="F364" s="1" t="s">
        <v>765</v>
      </c>
      <c r="H364" s="48">
        <v>250000</v>
      </c>
      <c r="K364" s="36">
        <v>45629</v>
      </c>
      <c r="M364" s="36" t="s">
        <v>649</v>
      </c>
      <c r="Q364" s="1" t="s">
        <v>665</v>
      </c>
      <c r="S364" s="1" t="s">
        <v>259</v>
      </c>
      <c r="T364" s="1" t="s">
        <v>811</v>
      </c>
      <c r="V364" s="1" t="s">
        <v>792</v>
      </c>
      <c r="W364" s="1" t="s">
        <v>259</v>
      </c>
      <c r="X364" s="1" t="s">
        <v>766</v>
      </c>
      <c r="AC364" s="1" t="s">
        <v>652</v>
      </c>
      <c r="AG364" s="1">
        <v>180</v>
      </c>
      <c r="AI364" s="1" t="s">
        <v>54</v>
      </c>
      <c r="AJ364" s="1" t="s">
        <v>259</v>
      </c>
    </row>
    <row r="365" spans="1:36" ht="30" x14ac:dyDescent="0.25">
      <c r="A365" s="1" t="s">
        <v>763</v>
      </c>
      <c r="B365" s="1">
        <v>21354</v>
      </c>
      <c r="D365" s="1" t="s">
        <v>1394</v>
      </c>
      <c r="F365" s="1" t="s">
        <v>765</v>
      </c>
      <c r="H365" s="48">
        <v>1969000</v>
      </c>
      <c r="K365" s="36">
        <v>45748</v>
      </c>
      <c r="M365" s="36" t="s">
        <v>649</v>
      </c>
      <c r="Q365" s="1" t="s">
        <v>665</v>
      </c>
      <c r="S365" s="1" t="s">
        <v>228</v>
      </c>
      <c r="T365" s="1" t="s">
        <v>662</v>
      </c>
      <c r="V365" s="1" t="s">
        <v>787</v>
      </c>
      <c r="W365" s="1" t="s">
        <v>489</v>
      </c>
      <c r="X365" s="1" t="s">
        <v>766</v>
      </c>
      <c r="AC365" s="1" t="s">
        <v>120</v>
      </c>
      <c r="AG365" s="1">
        <v>180</v>
      </c>
      <c r="AI365" s="1" t="s">
        <v>54</v>
      </c>
      <c r="AJ365" s="1" t="s">
        <v>489</v>
      </c>
    </row>
    <row r="366" spans="1:36" ht="60" x14ac:dyDescent="0.25">
      <c r="A366" s="1" t="s">
        <v>768</v>
      </c>
      <c r="B366" s="1">
        <v>21355</v>
      </c>
      <c r="D366" s="1" t="s">
        <v>1395</v>
      </c>
      <c r="F366" s="1" t="s">
        <v>58</v>
      </c>
      <c r="G366" s="1" t="s">
        <v>164</v>
      </c>
      <c r="H366" s="48">
        <v>6000</v>
      </c>
      <c r="K366" s="36">
        <v>45631</v>
      </c>
      <c r="L366" s="36">
        <v>45716</v>
      </c>
      <c r="M366" s="36">
        <v>45536</v>
      </c>
      <c r="N366" s="1" t="s">
        <v>1396</v>
      </c>
      <c r="O366" s="1" t="s">
        <v>114</v>
      </c>
      <c r="P366" s="1" t="s">
        <v>628</v>
      </c>
      <c r="Q366" s="1" t="s">
        <v>646</v>
      </c>
      <c r="S366" s="1" t="s">
        <v>351</v>
      </c>
      <c r="T366" s="1" t="s">
        <v>385</v>
      </c>
      <c r="V366" s="1" t="s">
        <v>806</v>
      </c>
      <c r="W366" s="1" t="s">
        <v>659</v>
      </c>
      <c r="X366" s="1" t="s">
        <v>766</v>
      </c>
      <c r="AC366" s="1" t="s">
        <v>652</v>
      </c>
      <c r="AG366" s="1">
        <v>180</v>
      </c>
      <c r="AI366" s="1" t="s">
        <v>177</v>
      </c>
      <c r="AJ366" s="1" t="s">
        <v>351</v>
      </c>
    </row>
    <row r="367" spans="1:36" ht="60" x14ac:dyDescent="0.25">
      <c r="A367" s="1" t="s">
        <v>768</v>
      </c>
      <c r="B367" s="1">
        <v>21356</v>
      </c>
      <c r="D367" s="1" t="s">
        <v>1397</v>
      </c>
      <c r="F367" s="1" t="s">
        <v>58</v>
      </c>
      <c r="G367" s="1" t="s">
        <v>164</v>
      </c>
      <c r="H367" s="48">
        <v>50000</v>
      </c>
      <c r="K367" s="36">
        <v>45628</v>
      </c>
      <c r="L367" s="36">
        <v>45646</v>
      </c>
      <c r="M367" s="36">
        <v>45466</v>
      </c>
      <c r="N367" s="1" t="s">
        <v>1398</v>
      </c>
      <c r="O367" s="1" t="s">
        <v>114</v>
      </c>
      <c r="P367" s="1">
        <v>5405140</v>
      </c>
      <c r="Q367" s="1" t="s">
        <v>665</v>
      </c>
      <c r="S367" s="1" t="s">
        <v>657</v>
      </c>
      <c r="T367" s="1" t="s">
        <v>385</v>
      </c>
      <c r="V367" s="1" t="s">
        <v>806</v>
      </c>
      <c r="W367" s="1" t="s">
        <v>657</v>
      </c>
      <c r="X367" s="1" t="s">
        <v>766</v>
      </c>
      <c r="AC367" s="1" t="s">
        <v>120</v>
      </c>
      <c r="AG367" s="1">
        <v>180</v>
      </c>
      <c r="AI367" s="1" t="s">
        <v>788</v>
      </c>
      <c r="AJ367" s="1" t="s">
        <v>657</v>
      </c>
    </row>
    <row r="368" spans="1:36" ht="30" x14ac:dyDescent="0.25">
      <c r="A368" s="1" t="s">
        <v>763</v>
      </c>
      <c r="B368" s="1" t="s">
        <v>1399</v>
      </c>
      <c r="D368" s="1" t="s">
        <v>1400</v>
      </c>
      <c r="F368" s="1" t="s">
        <v>765</v>
      </c>
      <c r="H368" s="48">
        <v>580000</v>
      </c>
      <c r="K368" s="36">
        <v>45719</v>
      </c>
      <c r="M368" s="36" t="s">
        <v>649</v>
      </c>
      <c r="Q368" s="1" t="s">
        <v>643</v>
      </c>
      <c r="S368" s="1" t="s">
        <v>69</v>
      </c>
      <c r="T368" s="1" t="s">
        <v>641</v>
      </c>
      <c r="V368" s="1" t="s">
        <v>1401</v>
      </c>
      <c r="W368" s="1" t="s">
        <v>722</v>
      </c>
      <c r="X368" s="1" t="s">
        <v>44</v>
      </c>
      <c r="AC368" s="1" t="s">
        <v>275</v>
      </c>
      <c r="AG368" s="1">
        <v>180</v>
      </c>
      <c r="AI368" s="1" t="s">
        <v>644</v>
      </c>
      <c r="AJ368" s="1" t="s">
        <v>1402</v>
      </c>
    </row>
    <row r="369" spans="1:36" ht="60" x14ac:dyDescent="0.25">
      <c r="A369" s="1" t="s">
        <v>768</v>
      </c>
      <c r="B369" s="1" t="s">
        <v>1403</v>
      </c>
      <c r="D369" s="1" t="s">
        <v>645</v>
      </c>
      <c r="F369" s="1" t="s">
        <v>58</v>
      </c>
      <c r="G369" s="1" t="s">
        <v>307</v>
      </c>
      <c r="H369" s="48">
        <v>24271</v>
      </c>
      <c r="K369" s="36">
        <v>45635</v>
      </c>
      <c r="L369" s="36">
        <v>45901</v>
      </c>
      <c r="M369" s="36">
        <v>45721</v>
      </c>
      <c r="N369" s="1" t="s">
        <v>647</v>
      </c>
      <c r="O369" s="1" t="s">
        <v>114</v>
      </c>
      <c r="P369" s="1">
        <v>6830694</v>
      </c>
      <c r="Q369" s="1" t="s">
        <v>646</v>
      </c>
      <c r="S369" s="1" t="s">
        <v>648</v>
      </c>
      <c r="T369" s="1" t="s">
        <v>678</v>
      </c>
      <c r="V369" s="1" t="s">
        <v>787</v>
      </c>
      <c r="W369" s="1" t="s">
        <v>418</v>
      </c>
      <c r="X369" s="1" t="s">
        <v>766</v>
      </c>
      <c r="AC369" s="1" t="s">
        <v>652</v>
      </c>
      <c r="AG369" s="1">
        <v>180</v>
      </c>
      <c r="AI369" s="1" t="s">
        <v>177</v>
      </c>
      <c r="AJ369" s="1" t="s">
        <v>648</v>
      </c>
    </row>
    <row r="370" spans="1:36" ht="60" x14ac:dyDescent="0.25">
      <c r="A370" s="1" t="s">
        <v>768</v>
      </c>
      <c r="B370" s="1">
        <v>21358</v>
      </c>
      <c r="D370" s="1" t="s">
        <v>1404</v>
      </c>
      <c r="F370" s="1" t="s">
        <v>58</v>
      </c>
      <c r="G370" s="1" t="s">
        <v>164</v>
      </c>
      <c r="H370" s="48">
        <v>10000</v>
      </c>
      <c r="K370" s="36">
        <v>45635</v>
      </c>
      <c r="L370" s="36">
        <v>45635</v>
      </c>
      <c r="M370" s="36">
        <v>45455</v>
      </c>
      <c r="N370" s="1" t="s">
        <v>864</v>
      </c>
      <c r="O370" s="1" t="s">
        <v>114</v>
      </c>
      <c r="P370" s="1" t="s">
        <v>697</v>
      </c>
      <c r="Q370" s="1" t="s">
        <v>549</v>
      </c>
      <c r="S370" s="1" t="s">
        <v>145</v>
      </c>
      <c r="T370" s="1" t="s">
        <v>811</v>
      </c>
      <c r="V370" s="1" t="s">
        <v>145</v>
      </c>
      <c r="W370" s="1" t="s">
        <v>145</v>
      </c>
      <c r="X370" s="1" t="s">
        <v>766</v>
      </c>
      <c r="AC370" s="1" t="s">
        <v>120</v>
      </c>
      <c r="AG370" s="1">
        <v>180</v>
      </c>
      <c r="AI370" s="1" t="s">
        <v>865</v>
      </c>
      <c r="AJ370" s="1" t="s">
        <v>1282</v>
      </c>
    </row>
    <row r="371" spans="1:36" ht="60" x14ac:dyDescent="0.25">
      <c r="A371" s="1" t="s">
        <v>768</v>
      </c>
      <c r="B371" s="1">
        <v>21359</v>
      </c>
      <c r="D371" s="1" t="s">
        <v>1405</v>
      </c>
      <c r="F371" s="1" t="s">
        <v>58</v>
      </c>
      <c r="G371" s="1" t="s">
        <v>164</v>
      </c>
      <c r="H371" s="48">
        <v>10000</v>
      </c>
      <c r="K371" s="36">
        <v>45635</v>
      </c>
      <c r="L371" s="36">
        <v>45635</v>
      </c>
      <c r="M371" s="36">
        <v>45455</v>
      </c>
      <c r="N371" s="1" t="s">
        <v>864</v>
      </c>
      <c r="O371" s="1" t="s">
        <v>114</v>
      </c>
      <c r="P371" s="1" t="s">
        <v>697</v>
      </c>
      <c r="Q371" s="1" t="s">
        <v>549</v>
      </c>
      <c r="S371" s="1" t="s">
        <v>145</v>
      </c>
      <c r="T371" s="1" t="s">
        <v>811</v>
      </c>
      <c r="V371" s="1" t="s">
        <v>145</v>
      </c>
      <c r="W371" s="1" t="s">
        <v>145</v>
      </c>
      <c r="X371" s="1" t="s">
        <v>766</v>
      </c>
      <c r="AC371" s="1" t="s">
        <v>120</v>
      </c>
      <c r="AG371" s="1">
        <v>180</v>
      </c>
      <c r="AI371" s="1" t="s">
        <v>865</v>
      </c>
      <c r="AJ371" s="1" t="s">
        <v>1282</v>
      </c>
    </row>
    <row r="372" spans="1:36" ht="60" x14ac:dyDescent="0.25">
      <c r="A372" s="1" t="s">
        <v>763</v>
      </c>
      <c r="B372" s="1">
        <v>21360</v>
      </c>
      <c r="D372" s="1" t="s">
        <v>1406</v>
      </c>
      <c r="F372" s="1" t="s">
        <v>765</v>
      </c>
      <c r="H372" s="48">
        <v>125000</v>
      </c>
      <c r="K372" s="36">
        <v>46001</v>
      </c>
      <c r="M372" s="36" t="s">
        <v>649</v>
      </c>
      <c r="Q372" s="1" t="s">
        <v>665</v>
      </c>
      <c r="S372" s="1" t="s">
        <v>505</v>
      </c>
      <c r="T372" s="1" t="s">
        <v>51</v>
      </c>
      <c r="V372" s="1" t="s">
        <v>787</v>
      </c>
      <c r="W372" s="1" t="s">
        <v>935</v>
      </c>
      <c r="X372" s="1" t="s">
        <v>766</v>
      </c>
      <c r="AC372" s="1" t="s">
        <v>335</v>
      </c>
      <c r="AG372" s="1">
        <v>180</v>
      </c>
      <c r="AI372" s="1" t="s">
        <v>788</v>
      </c>
      <c r="AJ372" s="1" t="s">
        <v>505</v>
      </c>
    </row>
    <row r="373" spans="1:36" ht="60" x14ac:dyDescent="0.25">
      <c r="A373" s="1" t="s">
        <v>768</v>
      </c>
      <c r="B373" s="1">
        <v>21361</v>
      </c>
      <c r="D373" s="1" t="s">
        <v>1407</v>
      </c>
      <c r="F373" s="1" t="s">
        <v>58</v>
      </c>
      <c r="G373" s="1" t="s">
        <v>307</v>
      </c>
      <c r="H373" s="48">
        <v>80000</v>
      </c>
      <c r="K373" s="36">
        <v>45663</v>
      </c>
      <c r="L373" s="36">
        <v>46112</v>
      </c>
      <c r="M373" s="36">
        <v>45932</v>
      </c>
      <c r="N373" s="1" t="s">
        <v>627</v>
      </c>
      <c r="O373" s="1" t="s">
        <v>620</v>
      </c>
      <c r="P373" s="1" t="s">
        <v>628</v>
      </c>
      <c r="Q373" s="1" t="s">
        <v>665</v>
      </c>
      <c r="S373" s="1" t="s">
        <v>390</v>
      </c>
      <c r="T373" s="1" t="s">
        <v>385</v>
      </c>
      <c r="V373" s="1" t="s">
        <v>1408</v>
      </c>
      <c r="W373" s="1" t="s">
        <v>659</v>
      </c>
      <c r="X373" s="1" t="s">
        <v>766</v>
      </c>
      <c r="AC373" s="1" t="s">
        <v>652</v>
      </c>
      <c r="AG373" s="1">
        <v>180</v>
      </c>
      <c r="AI373" s="1" t="s">
        <v>788</v>
      </c>
      <c r="AJ373" s="1" t="s">
        <v>390</v>
      </c>
    </row>
    <row r="374" spans="1:36" ht="60" x14ac:dyDescent="0.25">
      <c r="A374" s="1" t="s">
        <v>768</v>
      </c>
      <c r="B374" s="1">
        <v>21362</v>
      </c>
      <c r="D374" s="1" t="s">
        <v>1409</v>
      </c>
      <c r="F374" s="1" t="s">
        <v>58</v>
      </c>
      <c r="G374" s="1" t="s">
        <v>164</v>
      </c>
      <c r="H374" s="48">
        <v>15000</v>
      </c>
      <c r="K374" s="36">
        <v>45620</v>
      </c>
      <c r="L374" s="36">
        <v>45747</v>
      </c>
      <c r="M374" s="36">
        <v>45567</v>
      </c>
      <c r="N374" s="1" t="s">
        <v>1410</v>
      </c>
      <c r="O374" s="1" t="s">
        <v>114</v>
      </c>
      <c r="P374" s="1">
        <v>7512990</v>
      </c>
      <c r="Q374" s="1" t="s">
        <v>646</v>
      </c>
      <c r="S374" s="1" t="s">
        <v>657</v>
      </c>
      <c r="T374" s="1" t="s">
        <v>385</v>
      </c>
      <c r="V374" s="1" t="s">
        <v>806</v>
      </c>
      <c r="W374" s="1" t="s">
        <v>657</v>
      </c>
      <c r="X374" s="1" t="s">
        <v>766</v>
      </c>
      <c r="AC374" s="1" t="s">
        <v>652</v>
      </c>
      <c r="AG374" s="1">
        <v>180</v>
      </c>
      <c r="AI374" s="1" t="s">
        <v>177</v>
      </c>
      <c r="AJ374" s="1" t="s">
        <v>657</v>
      </c>
    </row>
    <row r="375" spans="1:36" ht="30" x14ac:dyDescent="0.25">
      <c r="A375" s="1" t="s">
        <v>763</v>
      </c>
      <c r="B375" s="1">
        <v>21363</v>
      </c>
      <c r="D375" s="1" t="s">
        <v>1411</v>
      </c>
      <c r="F375" s="1" t="s">
        <v>765</v>
      </c>
      <c r="H375" s="48">
        <v>130000</v>
      </c>
      <c r="K375" s="36">
        <v>45719</v>
      </c>
      <c r="M375" s="36" t="s">
        <v>649</v>
      </c>
      <c r="Q375" s="1" t="s">
        <v>665</v>
      </c>
      <c r="S375" s="1" t="s">
        <v>489</v>
      </c>
      <c r="T375" s="1" t="s">
        <v>811</v>
      </c>
      <c r="V375" s="1" t="s">
        <v>801</v>
      </c>
      <c r="W375" s="1" t="s">
        <v>489</v>
      </c>
      <c r="X375" s="1" t="s">
        <v>766</v>
      </c>
      <c r="AC375" s="1" t="s">
        <v>652</v>
      </c>
      <c r="AG375" s="1">
        <v>180</v>
      </c>
      <c r="AI375" s="1" t="s">
        <v>54</v>
      </c>
      <c r="AJ375" s="1" t="s">
        <v>1412</v>
      </c>
    </row>
    <row r="376" spans="1:36" ht="60" x14ac:dyDescent="0.25">
      <c r="A376" s="1" t="s">
        <v>768</v>
      </c>
      <c r="B376" s="1">
        <v>21364</v>
      </c>
      <c r="D376" s="1" t="s">
        <v>1413</v>
      </c>
      <c r="F376" s="1" t="s">
        <v>58</v>
      </c>
      <c r="G376" s="1" t="s">
        <v>66</v>
      </c>
      <c r="H376" s="48">
        <v>6000</v>
      </c>
      <c r="K376" s="36">
        <v>45638</v>
      </c>
      <c r="L376" s="36">
        <v>46003</v>
      </c>
      <c r="M376" s="36">
        <v>45823</v>
      </c>
      <c r="N376" s="1" t="s">
        <v>629</v>
      </c>
      <c r="O376" s="1" t="s">
        <v>114</v>
      </c>
      <c r="P376" s="1">
        <v>9389147</v>
      </c>
      <c r="Q376" s="1" t="s">
        <v>646</v>
      </c>
      <c r="S376" s="1" t="s">
        <v>181</v>
      </c>
      <c r="T376" s="1" t="s">
        <v>385</v>
      </c>
      <c r="V376" s="1" t="s">
        <v>85</v>
      </c>
      <c r="W376" s="1" t="s">
        <v>1190</v>
      </c>
      <c r="X376" s="1" t="s">
        <v>766</v>
      </c>
      <c r="AC376" s="1" t="s">
        <v>652</v>
      </c>
      <c r="AG376" s="1">
        <v>180</v>
      </c>
      <c r="AI376" s="1" t="s">
        <v>177</v>
      </c>
      <c r="AJ376" s="1" t="s">
        <v>1414</v>
      </c>
    </row>
    <row r="377" spans="1:36" ht="60" x14ac:dyDescent="0.25">
      <c r="A377" s="1" t="s">
        <v>768</v>
      </c>
      <c r="B377" s="1">
        <v>21365</v>
      </c>
      <c r="D377" s="1" t="s">
        <v>1415</v>
      </c>
      <c r="F377" s="1" t="s">
        <v>58</v>
      </c>
      <c r="G377" s="1" t="s">
        <v>164</v>
      </c>
      <c r="H377" s="48">
        <v>5250</v>
      </c>
      <c r="K377" s="36">
        <v>45642</v>
      </c>
      <c r="L377" s="36">
        <v>45642</v>
      </c>
      <c r="M377" s="36">
        <v>45462</v>
      </c>
      <c r="N377" s="1" t="s">
        <v>1416</v>
      </c>
      <c r="O377" s="1" t="s">
        <v>114</v>
      </c>
      <c r="P377" s="1">
        <v>8067630</v>
      </c>
      <c r="Q377" s="1" t="s">
        <v>646</v>
      </c>
      <c r="S377" s="1" t="s">
        <v>869</v>
      </c>
      <c r="T377" s="1" t="s">
        <v>811</v>
      </c>
      <c r="V377" s="1" t="s">
        <v>792</v>
      </c>
      <c r="W377" s="1" t="s">
        <v>823</v>
      </c>
      <c r="X377" s="1" t="s">
        <v>766</v>
      </c>
      <c r="AC377" s="1" t="s">
        <v>652</v>
      </c>
      <c r="AG377" s="1">
        <v>180</v>
      </c>
      <c r="AI377" s="1" t="s">
        <v>177</v>
      </c>
      <c r="AJ377" s="1" t="s">
        <v>869</v>
      </c>
    </row>
    <row r="378" spans="1:36" ht="60" x14ac:dyDescent="0.25">
      <c r="A378" s="1" t="s">
        <v>768</v>
      </c>
      <c r="B378" s="1">
        <v>21366</v>
      </c>
      <c r="D378" s="1" t="s">
        <v>1039</v>
      </c>
      <c r="F378" s="1" t="s">
        <v>58</v>
      </c>
      <c r="G378" s="1" t="s">
        <v>164</v>
      </c>
      <c r="H378" s="48">
        <v>15000</v>
      </c>
      <c r="K378" s="36">
        <v>45642</v>
      </c>
      <c r="L378" s="36">
        <v>45642</v>
      </c>
      <c r="M378" s="36">
        <v>45462</v>
      </c>
      <c r="N378" s="1" t="s">
        <v>864</v>
      </c>
      <c r="O378" s="1" t="s">
        <v>114</v>
      </c>
      <c r="P378" s="1" t="s">
        <v>697</v>
      </c>
      <c r="Q378" s="1" t="s">
        <v>549</v>
      </c>
      <c r="S378" s="1" t="s">
        <v>145</v>
      </c>
      <c r="T378" s="1" t="s">
        <v>811</v>
      </c>
      <c r="V378" s="1" t="s">
        <v>145</v>
      </c>
      <c r="W378" s="1" t="s">
        <v>145</v>
      </c>
      <c r="X378" s="1" t="s">
        <v>766</v>
      </c>
      <c r="AC378" s="1" t="s">
        <v>120</v>
      </c>
      <c r="AG378" s="1">
        <v>180</v>
      </c>
      <c r="AI378" s="1" t="s">
        <v>865</v>
      </c>
      <c r="AJ378" s="1" t="s">
        <v>1282</v>
      </c>
    </row>
    <row r="379" spans="1:36" ht="60" x14ac:dyDescent="0.25">
      <c r="A379" s="1" t="s">
        <v>768</v>
      </c>
      <c r="B379" s="1">
        <v>21367</v>
      </c>
      <c r="D379" s="1" t="s">
        <v>1417</v>
      </c>
      <c r="F379" s="1" t="s">
        <v>58</v>
      </c>
      <c r="G379" s="1" t="s">
        <v>164</v>
      </c>
      <c r="H379" s="48">
        <v>97500</v>
      </c>
      <c r="K379" s="36">
        <v>45663</v>
      </c>
      <c r="L379" s="36">
        <v>45838</v>
      </c>
      <c r="M379" s="36">
        <v>45658</v>
      </c>
      <c r="N379" s="1" t="s">
        <v>1418</v>
      </c>
      <c r="O379" s="1" t="s">
        <v>114</v>
      </c>
      <c r="P379" s="1">
        <v>8067630</v>
      </c>
      <c r="Q379" s="1" t="s">
        <v>646</v>
      </c>
      <c r="S379" s="1" t="s">
        <v>582</v>
      </c>
      <c r="T379" s="1" t="s">
        <v>662</v>
      </c>
      <c r="V379" s="1" t="s">
        <v>801</v>
      </c>
      <c r="W379" s="1" t="s">
        <v>823</v>
      </c>
      <c r="X379" s="1" t="s">
        <v>766</v>
      </c>
      <c r="AC379" s="1" t="s">
        <v>652</v>
      </c>
      <c r="AG379" s="1">
        <v>180</v>
      </c>
      <c r="AI379" s="1" t="s">
        <v>777</v>
      </c>
      <c r="AJ379" s="1" t="s">
        <v>976</v>
      </c>
    </row>
    <row r="380" spans="1:36" ht="60" x14ac:dyDescent="0.25">
      <c r="A380" s="1" t="s">
        <v>768</v>
      </c>
      <c r="B380" s="1">
        <v>21368</v>
      </c>
      <c r="D380" s="1" t="s">
        <v>1419</v>
      </c>
      <c r="F380" s="1" t="s">
        <v>58</v>
      </c>
      <c r="G380" s="1" t="s">
        <v>164</v>
      </c>
      <c r="H380" s="48">
        <v>97500</v>
      </c>
      <c r="K380" s="36">
        <v>45642</v>
      </c>
      <c r="L380" s="36">
        <v>45838</v>
      </c>
      <c r="M380" s="36">
        <v>45658</v>
      </c>
      <c r="N380" s="1" t="s">
        <v>1420</v>
      </c>
      <c r="O380" s="1" t="s">
        <v>114</v>
      </c>
      <c r="P380" s="1">
        <v>7745744</v>
      </c>
      <c r="Q380" s="1" t="s">
        <v>646</v>
      </c>
      <c r="S380" s="1" t="s">
        <v>582</v>
      </c>
      <c r="T380" s="1" t="s">
        <v>662</v>
      </c>
      <c r="V380" s="1" t="s">
        <v>801</v>
      </c>
      <c r="W380" s="1" t="s">
        <v>823</v>
      </c>
      <c r="X380" s="1" t="s">
        <v>766</v>
      </c>
      <c r="AC380" s="1" t="s">
        <v>652</v>
      </c>
      <c r="AG380" s="1">
        <v>180</v>
      </c>
      <c r="AI380" s="1" t="s">
        <v>777</v>
      </c>
      <c r="AJ380" s="1" t="s">
        <v>976</v>
      </c>
    </row>
    <row r="381" spans="1:36" ht="60" x14ac:dyDescent="0.25">
      <c r="A381" s="1" t="s">
        <v>768</v>
      </c>
      <c r="B381" s="1">
        <v>21369</v>
      </c>
      <c r="D381" s="1" t="s">
        <v>1421</v>
      </c>
      <c r="F381" s="1" t="s">
        <v>58</v>
      </c>
      <c r="G381" s="1" t="s">
        <v>164</v>
      </c>
      <c r="H381" s="48">
        <v>97500</v>
      </c>
      <c r="K381" s="36">
        <v>45636</v>
      </c>
      <c r="L381" s="36">
        <v>45838</v>
      </c>
      <c r="M381" s="36">
        <v>45658</v>
      </c>
      <c r="N381" s="1" t="s">
        <v>1422</v>
      </c>
      <c r="O381" s="1" t="s">
        <v>114</v>
      </c>
      <c r="P381" s="1">
        <v>502074</v>
      </c>
      <c r="Q381" s="1" t="s">
        <v>646</v>
      </c>
      <c r="S381" s="1" t="s">
        <v>582</v>
      </c>
      <c r="T381" s="1" t="s">
        <v>662</v>
      </c>
      <c r="V381" s="1" t="s">
        <v>801</v>
      </c>
      <c r="W381" s="1" t="s">
        <v>823</v>
      </c>
      <c r="X381" s="1" t="s">
        <v>766</v>
      </c>
      <c r="AC381" s="1" t="s">
        <v>652</v>
      </c>
      <c r="AG381" s="1">
        <v>180</v>
      </c>
      <c r="AI381" s="1" t="s">
        <v>777</v>
      </c>
      <c r="AJ381" s="1" t="s">
        <v>976</v>
      </c>
    </row>
    <row r="382" spans="1:36" ht="30" x14ac:dyDescent="0.25">
      <c r="A382" s="1" t="s">
        <v>763</v>
      </c>
      <c r="B382" s="1">
        <v>21370</v>
      </c>
      <c r="D382" s="1" t="s">
        <v>1423</v>
      </c>
      <c r="F382" s="1" t="s">
        <v>765</v>
      </c>
      <c r="H382" s="48">
        <v>250000</v>
      </c>
      <c r="K382" s="36">
        <v>45643</v>
      </c>
      <c r="M382" s="36" t="s">
        <v>649</v>
      </c>
      <c r="Q382" s="1" t="s">
        <v>665</v>
      </c>
      <c r="S382" s="1" t="s">
        <v>657</v>
      </c>
      <c r="T382" s="1" t="s">
        <v>385</v>
      </c>
      <c r="V382" s="1" t="s">
        <v>787</v>
      </c>
      <c r="W382" s="1" t="s">
        <v>657</v>
      </c>
      <c r="X382" s="1" t="s">
        <v>766</v>
      </c>
      <c r="AC382" s="1" t="s">
        <v>652</v>
      </c>
      <c r="AG382" s="1">
        <v>180</v>
      </c>
      <c r="AI382" s="1" t="s">
        <v>54</v>
      </c>
      <c r="AJ382" s="1" t="s">
        <v>657</v>
      </c>
    </row>
    <row r="383" spans="1:36" ht="60" x14ac:dyDescent="0.25">
      <c r="A383" s="1" t="s">
        <v>768</v>
      </c>
      <c r="B383" s="1">
        <v>21371</v>
      </c>
      <c r="D383" s="1" t="s">
        <v>1424</v>
      </c>
      <c r="F383" s="1" t="s">
        <v>58</v>
      </c>
      <c r="G383" s="1" t="s">
        <v>307</v>
      </c>
      <c r="H383" s="48">
        <v>50947</v>
      </c>
      <c r="K383" s="36">
        <v>45642</v>
      </c>
      <c r="L383" s="36">
        <v>45747</v>
      </c>
      <c r="M383" s="36">
        <v>45567</v>
      </c>
      <c r="N383" s="1" t="s">
        <v>1425</v>
      </c>
      <c r="O383" s="1" t="s">
        <v>620</v>
      </c>
      <c r="P383" s="1">
        <v>882439</v>
      </c>
      <c r="Q383" s="1" t="s">
        <v>665</v>
      </c>
      <c r="S383" s="1" t="s">
        <v>248</v>
      </c>
      <c r="T383" s="1" t="s">
        <v>662</v>
      </c>
      <c r="V383" s="1" t="s">
        <v>792</v>
      </c>
      <c r="W383" s="1" t="s">
        <v>489</v>
      </c>
      <c r="X383" s="1" t="s">
        <v>766</v>
      </c>
      <c r="AC383" s="1" t="s">
        <v>335</v>
      </c>
      <c r="AG383" s="1">
        <v>180</v>
      </c>
      <c r="AI383" s="1" t="s">
        <v>54</v>
      </c>
      <c r="AJ383" s="1" t="s">
        <v>248</v>
      </c>
    </row>
    <row r="384" spans="1:36" ht="60" x14ac:dyDescent="0.25">
      <c r="A384" s="1" t="s">
        <v>768</v>
      </c>
      <c r="B384" s="1">
        <v>21372</v>
      </c>
      <c r="D384" s="1" t="s">
        <v>1426</v>
      </c>
      <c r="F384" s="1" t="s">
        <v>58</v>
      </c>
      <c r="G384" s="1" t="s">
        <v>164</v>
      </c>
      <c r="H384" s="48">
        <v>7000</v>
      </c>
      <c r="K384" s="36">
        <v>45663</v>
      </c>
      <c r="L384" s="36">
        <v>45702</v>
      </c>
      <c r="M384" s="36">
        <v>45522</v>
      </c>
      <c r="N384" s="1" t="s">
        <v>1427</v>
      </c>
      <c r="O384" s="1" t="s">
        <v>114</v>
      </c>
      <c r="P384" s="1">
        <v>7170188</v>
      </c>
      <c r="Q384" s="1" t="s">
        <v>646</v>
      </c>
      <c r="S384" s="1" t="s">
        <v>1189</v>
      </c>
      <c r="T384" s="1" t="s">
        <v>385</v>
      </c>
      <c r="V384" s="1" t="s">
        <v>797</v>
      </c>
      <c r="W384" s="1" t="s">
        <v>1190</v>
      </c>
      <c r="X384" s="1" t="s">
        <v>766</v>
      </c>
      <c r="AC384" s="1" t="s">
        <v>652</v>
      </c>
      <c r="AG384" s="1">
        <v>180</v>
      </c>
      <c r="AI384" s="1" t="s">
        <v>177</v>
      </c>
      <c r="AJ384" s="1" t="s">
        <v>1189</v>
      </c>
    </row>
    <row r="385" spans="1:36" ht="45" x14ac:dyDescent="0.25">
      <c r="A385" s="1" t="s">
        <v>763</v>
      </c>
      <c r="B385" s="1">
        <v>21373</v>
      </c>
      <c r="D385" s="1" t="s">
        <v>295</v>
      </c>
      <c r="F385" s="1" t="s">
        <v>765</v>
      </c>
      <c r="H385" s="48">
        <v>500000</v>
      </c>
      <c r="K385" s="36">
        <v>46478</v>
      </c>
      <c r="M385" s="36" t="s">
        <v>649</v>
      </c>
      <c r="Q385" s="1" t="s">
        <v>670</v>
      </c>
      <c r="S385" s="1" t="s">
        <v>298</v>
      </c>
      <c r="T385" s="1" t="s">
        <v>617</v>
      </c>
      <c r="V385" s="1" t="s">
        <v>781</v>
      </c>
      <c r="W385" s="1" t="s">
        <v>298</v>
      </c>
      <c r="X385" s="1" t="s">
        <v>44</v>
      </c>
      <c r="AC385" s="1" t="s">
        <v>652</v>
      </c>
      <c r="AG385" s="1">
        <v>180</v>
      </c>
      <c r="AI385" s="1" t="s">
        <v>875</v>
      </c>
      <c r="AJ385" s="1" t="s">
        <v>298</v>
      </c>
    </row>
    <row r="386" spans="1:36" ht="45" x14ac:dyDescent="0.25">
      <c r="A386" s="1" t="s">
        <v>763</v>
      </c>
      <c r="B386" s="1">
        <v>21374</v>
      </c>
      <c r="D386" s="1" t="s">
        <v>130</v>
      </c>
      <c r="F386" s="1" t="s">
        <v>765</v>
      </c>
      <c r="H386" s="48">
        <v>440000</v>
      </c>
      <c r="K386" s="36">
        <v>45748</v>
      </c>
      <c r="M386" s="36" t="s">
        <v>649</v>
      </c>
      <c r="Q386" s="1" t="s">
        <v>646</v>
      </c>
      <c r="S386" s="1" t="s">
        <v>85</v>
      </c>
      <c r="T386" s="1" t="s">
        <v>692</v>
      </c>
      <c r="V386" s="1" t="s">
        <v>781</v>
      </c>
      <c r="W386" s="1" t="s">
        <v>85</v>
      </c>
      <c r="X386" s="1" t="s">
        <v>44</v>
      </c>
      <c r="AC386" s="1" t="s">
        <v>652</v>
      </c>
      <c r="AG386" s="1">
        <v>180</v>
      </c>
      <c r="AI386" s="1" t="s">
        <v>81</v>
      </c>
      <c r="AJ386" s="1" t="s">
        <v>1428</v>
      </c>
    </row>
    <row r="387" spans="1:36" ht="45" x14ac:dyDescent="0.25">
      <c r="A387" s="1" t="s">
        <v>763</v>
      </c>
      <c r="B387" s="1">
        <v>21375</v>
      </c>
      <c r="D387" s="1" t="s">
        <v>1429</v>
      </c>
      <c r="F387" s="1" t="s">
        <v>765</v>
      </c>
      <c r="H387" s="48">
        <v>500001</v>
      </c>
      <c r="K387" s="36">
        <v>46113</v>
      </c>
      <c r="M387" s="36" t="s">
        <v>649</v>
      </c>
      <c r="Q387" s="1" t="s">
        <v>670</v>
      </c>
      <c r="S387" s="1" t="s">
        <v>298</v>
      </c>
      <c r="T387" s="1" t="s">
        <v>617</v>
      </c>
      <c r="V387" s="1" t="s">
        <v>781</v>
      </c>
      <c r="W387" s="1" t="s">
        <v>298</v>
      </c>
      <c r="X387" s="1" t="s">
        <v>44</v>
      </c>
      <c r="AC387" s="1" t="s">
        <v>652</v>
      </c>
      <c r="AG387" s="1">
        <v>180</v>
      </c>
      <c r="AI387" s="1" t="s">
        <v>875</v>
      </c>
      <c r="AJ387" s="1" t="s">
        <v>298</v>
      </c>
    </row>
    <row r="388" spans="1:36" ht="60" x14ac:dyDescent="0.25">
      <c r="A388" s="1" t="s">
        <v>768</v>
      </c>
      <c r="B388" s="1">
        <v>21376</v>
      </c>
      <c r="D388" s="1" t="s">
        <v>1430</v>
      </c>
      <c r="F388" s="1" t="s">
        <v>58</v>
      </c>
      <c r="G388" s="1" t="s">
        <v>164</v>
      </c>
      <c r="H388" s="48">
        <v>12968</v>
      </c>
      <c r="K388" s="36">
        <v>45663</v>
      </c>
      <c r="L388" s="36">
        <v>45663</v>
      </c>
      <c r="M388" s="36">
        <v>45483</v>
      </c>
      <c r="N388" s="1" t="s">
        <v>1431</v>
      </c>
      <c r="O388" s="1" t="s">
        <v>114</v>
      </c>
      <c r="P388" s="1">
        <v>3617412</v>
      </c>
      <c r="Q388" s="1" t="s">
        <v>646</v>
      </c>
      <c r="S388" s="1" t="s">
        <v>145</v>
      </c>
      <c r="T388" s="1" t="s">
        <v>811</v>
      </c>
      <c r="V388" s="1" t="s">
        <v>145</v>
      </c>
      <c r="W388" s="1" t="s">
        <v>145</v>
      </c>
      <c r="X388" s="1" t="s">
        <v>766</v>
      </c>
      <c r="AC388" s="1" t="s">
        <v>652</v>
      </c>
      <c r="AG388" s="1">
        <v>180</v>
      </c>
      <c r="AI388" s="1" t="s">
        <v>777</v>
      </c>
      <c r="AJ388" s="1" t="s">
        <v>1282</v>
      </c>
    </row>
    <row r="389" spans="1:36" ht="45" x14ac:dyDescent="0.25">
      <c r="A389" s="1" t="s">
        <v>763</v>
      </c>
      <c r="B389" s="1">
        <v>21377</v>
      </c>
      <c r="D389" s="1" t="s">
        <v>1432</v>
      </c>
      <c r="F389" s="1" t="s">
        <v>765</v>
      </c>
      <c r="H389" s="48">
        <v>100000</v>
      </c>
      <c r="K389" s="36">
        <v>45658</v>
      </c>
      <c r="M389" s="36" t="s">
        <v>649</v>
      </c>
      <c r="Q389" s="1" t="s">
        <v>646</v>
      </c>
      <c r="S389" s="1" t="s">
        <v>1150</v>
      </c>
      <c r="T389" s="1" t="s">
        <v>662</v>
      </c>
      <c r="V389" s="1" t="s">
        <v>983</v>
      </c>
      <c r="W389" s="1" t="s">
        <v>489</v>
      </c>
      <c r="X389" s="1" t="s">
        <v>44</v>
      </c>
      <c r="AC389" s="1" t="s">
        <v>652</v>
      </c>
      <c r="AG389" s="1">
        <v>180</v>
      </c>
      <c r="AI389" s="1" t="s">
        <v>177</v>
      </c>
      <c r="AJ389" s="1" t="s">
        <v>489</v>
      </c>
    </row>
    <row r="390" spans="1:36" ht="60" x14ac:dyDescent="0.25">
      <c r="A390" s="1" t="s">
        <v>763</v>
      </c>
      <c r="B390" s="1">
        <v>21378</v>
      </c>
      <c r="D390" s="1" t="s">
        <v>1237</v>
      </c>
      <c r="F390" s="1" t="s">
        <v>765</v>
      </c>
      <c r="H390" s="48">
        <v>120000</v>
      </c>
      <c r="K390" s="36">
        <v>45670</v>
      </c>
      <c r="M390" s="36" t="s">
        <v>649</v>
      </c>
      <c r="Q390" s="1" t="s">
        <v>665</v>
      </c>
      <c r="S390" s="1" t="s">
        <v>869</v>
      </c>
      <c r="T390" s="1" t="s">
        <v>811</v>
      </c>
      <c r="V390" s="1" t="s">
        <v>792</v>
      </c>
      <c r="W390" s="1" t="s">
        <v>1150</v>
      </c>
      <c r="X390" s="1" t="s">
        <v>766</v>
      </c>
      <c r="AC390" s="1" t="s">
        <v>335</v>
      </c>
      <c r="AG390" s="1">
        <v>180</v>
      </c>
      <c r="AI390" s="1" t="s">
        <v>788</v>
      </c>
      <c r="AJ390" s="1" t="s">
        <v>869</v>
      </c>
    </row>
    <row r="391" spans="1:36" ht="60" x14ac:dyDescent="0.25">
      <c r="A391" s="1" t="s">
        <v>768</v>
      </c>
      <c r="B391" s="1">
        <v>21379</v>
      </c>
      <c r="D391" s="1" t="s">
        <v>1433</v>
      </c>
      <c r="F391" s="1" t="s">
        <v>58</v>
      </c>
      <c r="G391" s="1" t="s">
        <v>164</v>
      </c>
      <c r="H391" s="48">
        <v>16000</v>
      </c>
      <c r="K391" s="36">
        <v>45666</v>
      </c>
      <c r="L391" s="36">
        <v>45693</v>
      </c>
      <c r="M391" s="36">
        <v>45513</v>
      </c>
      <c r="N391" s="1" t="s">
        <v>1434</v>
      </c>
      <c r="O391" s="1" t="s">
        <v>114</v>
      </c>
      <c r="P391" s="1">
        <v>13376832</v>
      </c>
      <c r="Q391" s="1" t="s">
        <v>646</v>
      </c>
      <c r="S391" s="1" t="s">
        <v>1189</v>
      </c>
      <c r="T391" s="1" t="s">
        <v>385</v>
      </c>
      <c r="V391" s="1" t="s">
        <v>181</v>
      </c>
      <c r="W391" s="1" t="s">
        <v>1190</v>
      </c>
      <c r="X391" s="1" t="s">
        <v>766</v>
      </c>
      <c r="AC391" s="1" t="s">
        <v>652</v>
      </c>
      <c r="AG391" s="1">
        <v>180</v>
      </c>
      <c r="AI391" s="1" t="s">
        <v>177</v>
      </c>
      <c r="AJ391" s="1" t="s">
        <v>1189</v>
      </c>
    </row>
    <row r="392" spans="1:36" ht="60" x14ac:dyDescent="0.25">
      <c r="A392" s="1" t="s">
        <v>768</v>
      </c>
      <c r="B392" s="1">
        <v>21380</v>
      </c>
      <c r="D392" s="1" t="s">
        <v>1435</v>
      </c>
      <c r="F392" s="1" t="s">
        <v>58</v>
      </c>
      <c r="G392" s="1" t="s">
        <v>164</v>
      </c>
      <c r="H392" s="48">
        <v>7596</v>
      </c>
      <c r="K392" s="36">
        <v>45666</v>
      </c>
      <c r="L392" s="36">
        <v>45666</v>
      </c>
      <c r="M392" s="36">
        <v>45486</v>
      </c>
      <c r="N392" s="1" t="s">
        <v>581</v>
      </c>
      <c r="O392" s="1" t="s">
        <v>114</v>
      </c>
      <c r="P392" s="1" t="s">
        <v>697</v>
      </c>
      <c r="Q392" s="1" t="s">
        <v>646</v>
      </c>
      <c r="S392" s="1" t="s">
        <v>145</v>
      </c>
      <c r="T392" s="1" t="s">
        <v>811</v>
      </c>
      <c r="V392" s="1" t="s">
        <v>145</v>
      </c>
      <c r="W392" s="1" t="s">
        <v>145</v>
      </c>
      <c r="X392" s="1" t="s">
        <v>766</v>
      </c>
      <c r="AC392" s="1" t="s">
        <v>652</v>
      </c>
      <c r="AG392" s="1">
        <v>180</v>
      </c>
      <c r="AI392" s="1" t="s">
        <v>777</v>
      </c>
      <c r="AJ392" s="1" t="s">
        <v>1282</v>
      </c>
    </row>
    <row r="393" spans="1:36" ht="60" x14ac:dyDescent="0.25">
      <c r="A393" s="1" t="s">
        <v>768</v>
      </c>
      <c r="B393" s="1">
        <v>21381</v>
      </c>
      <c r="D393" s="1" t="s">
        <v>1436</v>
      </c>
      <c r="F393" s="1" t="s">
        <v>58</v>
      </c>
      <c r="G393" s="1" t="s">
        <v>164</v>
      </c>
      <c r="H393" s="48">
        <v>7871</v>
      </c>
      <c r="K393" s="36">
        <v>45666</v>
      </c>
      <c r="L393" s="36">
        <v>45666</v>
      </c>
      <c r="M393" s="36">
        <v>45486</v>
      </c>
      <c r="N393" s="1" t="s">
        <v>581</v>
      </c>
      <c r="O393" s="1" t="s">
        <v>114</v>
      </c>
      <c r="P393" s="1" t="s">
        <v>697</v>
      </c>
      <c r="Q393" s="1" t="s">
        <v>646</v>
      </c>
      <c r="S393" s="1" t="s">
        <v>145</v>
      </c>
      <c r="T393" s="1" t="s">
        <v>811</v>
      </c>
      <c r="V393" s="1" t="s">
        <v>145</v>
      </c>
      <c r="W393" s="1" t="s">
        <v>145</v>
      </c>
      <c r="X393" s="1" t="s">
        <v>766</v>
      </c>
      <c r="AC393" s="1" t="s">
        <v>652</v>
      </c>
      <c r="AG393" s="1">
        <v>180</v>
      </c>
      <c r="AI393" s="1" t="s">
        <v>777</v>
      </c>
      <c r="AJ393" s="1" t="s">
        <v>1282</v>
      </c>
    </row>
    <row r="394" spans="1:36" ht="60" x14ac:dyDescent="0.25">
      <c r="A394" s="1" t="s">
        <v>768</v>
      </c>
      <c r="B394" s="1">
        <v>21382</v>
      </c>
      <c r="D394" s="1" t="s">
        <v>1437</v>
      </c>
      <c r="F394" s="1" t="s">
        <v>58</v>
      </c>
      <c r="G394" s="1" t="s">
        <v>307</v>
      </c>
      <c r="H394" s="48">
        <v>37990</v>
      </c>
      <c r="K394" s="36">
        <v>45691</v>
      </c>
      <c r="L394" s="36">
        <v>45719</v>
      </c>
      <c r="M394" s="36">
        <v>45539</v>
      </c>
      <c r="N394" s="1" t="s">
        <v>1438</v>
      </c>
      <c r="O394" s="1" t="s">
        <v>114</v>
      </c>
      <c r="P394" s="1">
        <v>11437658</v>
      </c>
      <c r="Q394" s="1" t="s">
        <v>496</v>
      </c>
      <c r="S394" s="1" t="s">
        <v>493</v>
      </c>
      <c r="T394" s="1" t="s">
        <v>51</v>
      </c>
      <c r="V394" s="1" t="s">
        <v>806</v>
      </c>
      <c r="W394" s="1" t="s">
        <v>1110</v>
      </c>
      <c r="X394" s="1" t="s">
        <v>766</v>
      </c>
      <c r="AC394" s="1" t="s">
        <v>652</v>
      </c>
      <c r="AG394" s="1">
        <v>180</v>
      </c>
      <c r="AI394" s="1" t="s">
        <v>173</v>
      </c>
      <c r="AJ394" s="1" t="s">
        <v>493</v>
      </c>
    </row>
    <row r="395" spans="1:36" ht="60" x14ac:dyDescent="0.25">
      <c r="A395" s="1" t="s">
        <v>768</v>
      </c>
      <c r="B395" s="1">
        <v>21383</v>
      </c>
      <c r="D395" s="1" t="s">
        <v>1439</v>
      </c>
      <c r="F395" s="1" t="s">
        <v>58</v>
      </c>
      <c r="G395" s="1" t="s">
        <v>164</v>
      </c>
      <c r="H395" s="48">
        <v>14000</v>
      </c>
      <c r="K395" s="36">
        <v>45671</v>
      </c>
      <c r="L395" s="36">
        <v>45747</v>
      </c>
      <c r="M395" s="36">
        <v>45567</v>
      </c>
      <c r="N395" s="1" t="s">
        <v>1440</v>
      </c>
      <c r="O395" s="1" t="s">
        <v>114</v>
      </c>
      <c r="P395" s="1">
        <v>4359174</v>
      </c>
      <c r="Q395" s="1" t="s">
        <v>646</v>
      </c>
      <c r="S395" s="1" t="s">
        <v>1441</v>
      </c>
      <c r="T395" s="1" t="s">
        <v>776</v>
      </c>
      <c r="V395" s="1" t="s">
        <v>781</v>
      </c>
      <c r="W395" s="1" t="s">
        <v>99</v>
      </c>
      <c r="X395" s="1" t="s">
        <v>766</v>
      </c>
      <c r="AC395" s="1" t="s">
        <v>652</v>
      </c>
      <c r="AG395" s="1">
        <v>180</v>
      </c>
      <c r="AI395" s="1" t="s">
        <v>777</v>
      </c>
      <c r="AJ395" s="1" t="s">
        <v>779</v>
      </c>
    </row>
    <row r="396" spans="1:36" ht="60" x14ac:dyDescent="0.25">
      <c r="A396" s="1" t="s">
        <v>768</v>
      </c>
      <c r="B396" s="1">
        <v>21384</v>
      </c>
      <c r="D396" s="1" t="s">
        <v>1442</v>
      </c>
      <c r="F396" s="1" t="s">
        <v>58</v>
      </c>
      <c r="G396" s="1" t="s">
        <v>66</v>
      </c>
      <c r="H396" s="48">
        <v>20000</v>
      </c>
      <c r="K396" s="36">
        <v>45536</v>
      </c>
      <c r="L396" s="36">
        <v>45657</v>
      </c>
      <c r="M396" s="36">
        <v>45477</v>
      </c>
      <c r="N396" s="1" t="s">
        <v>1199</v>
      </c>
      <c r="O396" s="1" t="s">
        <v>114</v>
      </c>
      <c r="P396" s="1">
        <v>15188784</v>
      </c>
      <c r="Q396" s="1" t="s">
        <v>646</v>
      </c>
      <c r="S396" s="1" t="s">
        <v>1189</v>
      </c>
      <c r="T396" s="1" t="s">
        <v>385</v>
      </c>
      <c r="V396" s="1" t="s">
        <v>181</v>
      </c>
      <c r="W396" s="1" t="s">
        <v>1190</v>
      </c>
      <c r="X396" s="1" t="s">
        <v>766</v>
      </c>
      <c r="AC396" s="1" t="s">
        <v>652</v>
      </c>
      <c r="AG396" s="1">
        <v>180</v>
      </c>
      <c r="AI396" s="1" t="s">
        <v>177</v>
      </c>
      <c r="AJ396" s="1" t="s">
        <v>1189</v>
      </c>
    </row>
    <row r="397" spans="1:36" ht="60" x14ac:dyDescent="0.25">
      <c r="A397" s="1" t="s">
        <v>768</v>
      </c>
      <c r="B397" s="1">
        <v>21385</v>
      </c>
      <c r="D397" s="1" t="s">
        <v>1038</v>
      </c>
      <c r="F397" s="1" t="s">
        <v>58</v>
      </c>
      <c r="G397" s="1" t="s">
        <v>164</v>
      </c>
      <c r="H397" s="48">
        <v>10000</v>
      </c>
      <c r="K397" s="36">
        <v>45670</v>
      </c>
      <c r="L397" s="36">
        <v>45670</v>
      </c>
      <c r="M397" s="36">
        <v>45490</v>
      </c>
      <c r="N397" s="1" t="s">
        <v>864</v>
      </c>
      <c r="O397" s="1" t="s">
        <v>114</v>
      </c>
      <c r="P397" s="1" t="s">
        <v>697</v>
      </c>
      <c r="Q397" s="1" t="s">
        <v>549</v>
      </c>
      <c r="S397" s="1" t="s">
        <v>145</v>
      </c>
      <c r="T397" s="1" t="s">
        <v>811</v>
      </c>
      <c r="V397" s="1" t="s">
        <v>145</v>
      </c>
      <c r="W397" s="1" t="s">
        <v>145</v>
      </c>
      <c r="X397" s="1" t="s">
        <v>766</v>
      </c>
      <c r="AC397" s="1" t="s">
        <v>120</v>
      </c>
      <c r="AG397" s="1">
        <v>180</v>
      </c>
      <c r="AI397" s="1" t="s">
        <v>865</v>
      </c>
      <c r="AJ397" s="1" t="s">
        <v>1282</v>
      </c>
    </row>
    <row r="398" spans="1:36" ht="90" x14ac:dyDescent="0.25">
      <c r="A398" s="1" t="s">
        <v>768</v>
      </c>
      <c r="B398" s="1">
        <v>21386</v>
      </c>
      <c r="D398" s="1" t="s">
        <v>1443</v>
      </c>
      <c r="F398" s="1" t="s">
        <v>58</v>
      </c>
      <c r="G398" s="1" t="s">
        <v>164</v>
      </c>
      <c r="H398" s="48">
        <v>95000</v>
      </c>
      <c r="K398" s="36">
        <v>45719</v>
      </c>
      <c r="L398" s="36">
        <v>45961</v>
      </c>
      <c r="M398" s="36">
        <v>45781</v>
      </c>
      <c r="N398" s="1" t="s">
        <v>637</v>
      </c>
      <c r="O398" s="1" t="s">
        <v>620</v>
      </c>
      <c r="P398" s="1">
        <v>1188567</v>
      </c>
      <c r="Q398" s="1" t="s">
        <v>646</v>
      </c>
      <c r="S398" s="1" t="s">
        <v>351</v>
      </c>
      <c r="T398" s="1" t="s">
        <v>385</v>
      </c>
      <c r="V398" s="1" t="s">
        <v>806</v>
      </c>
      <c r="W398" s="1" t="s">
        <v>659</v>
      </c>
      <c r="X398" s="1" t="s">
        <v>766</v>
      </c>
      <c r="AC398" s="1" t="s">
        <v>652</v>
      </c>
      <c r="AG398" s="1">
        <v>180</v>
      </c>
      <c r="AI398" s="1" t="s">
        <v>177</v>
      </c>
      <c r="AJ398" s="1" t="s">
        <v>351</v>
      </c>
    </row>
    <row r="399" spans="1:36" ht="75" x14ac:dyDescent="0.25">
      <c r="A399" s="1" t="s">
        <v>763</v>
      </c>
      <c r="B399" s="1">
        <v>21387</v>
      </c>
      <c r="D399" s="1" t="s">
        <v>1444</v>
      </c>
      <c r="F399" s="1" t="s">
        <v>765</v>
      </c>
      <c r="H399" s="48">
        <v>1500000</v>
      </c>
      <c r="K399" s="36">
        <v>45777</v>
      </c>
      <c r="M399" s="36" t="s">
        <v>649</v>
      </c>
      <c r="Q399" s="1" t="s">
        <v>665</v>
      </c>
      <c r="S399" s="1" t="s">
        <v>351</v>
      </c>
      <c r="T399" s="1" t="s">
        <v>385</v>
      </c>
      <c r="V399" s="1" t="s">
        <v>806</v>
      </c>
      <c r="W399" s="1" t="s">
        <v>659</v>
      </c>
      <c r="X399" s="1" t="s">
        <v>766</v>
      </c>
      <c r="AC399" s="1" t="s">
        <v>120</v>
      </c>
      <c r="AG399" s="1">
        <v>180</v>
      </c>
      <c r="AI399" s="1" t="s">
        <v>788</v>
      </c>
      <c r="AJ399" s="1" t="s">
        <v>351</v>
      </c>
    </row>
    <row r="400" spans="1:36" ht="45" x14ac:dyDescent="0.25">
      <c r="A400" s="1" t="s">
        <v>763</v>
      </c>
      <c r="B400" s="1">
        <v>21388</v>
      </c>
      <c r="D400" s="1" t="s">
        <v>1445</v>
      </c>
      <c r="F400" s="1" t="s">
        <v>765</v>
      </c>
      <c r="H400" s="48">
        <v>480000</v>
      </c>
      <c r="K400" s="36">
        <v>45688</v>
      </c>
      <c r="M400" s="36" t="s">
        <v>649</v>
      </c>
      <c r="Q400" s="1" t="s">
        <v>646</v>
      </c>
      <c r="S400" s="1" t="s">
        <v>659</v>
      </c>
      <c r="T400" s="1" t="s">
        <v>385</v>
      </c>
      <c r="V400" s="1" t="s">
        <v>806</v>
      </c>
      <c r="W400" s="1" t="s">
        <v>659</v>
      </c>
      <c r="X400" s="1" t="s">
        <v>44</v>
      </c>
      <c r="AC400" s="1" t="s">
        <v>652</v>
      </c>
      <c r="AG400" s="1">
        <v>180</v>
      </c>
      <c r="AI400" s="1" t="s">
        <v>177</v>
      </c>
      <c r="AJ400" s="1" t="s">
        <v>651</v>
      </c>
    </row>
    <row r="401" spans="1:36" ht="60" x14ac:dyDescent="0.25">
      <c r="A401" s="1" t="s">
        <v>768</v>
      </c>
      <c r="B401" s="1">
        <v>21389</v>
      </c>
      <c r="D401" s="1" t="s">
        <v>1446</v>
      </c>
      <c r="F401" s="1" t="s">
        <v>58</v>
      </c>
      <c r="G401" s="1" t="s">
        <v>164</v>
      </c>
      <c r="H401" s="48">
        <v>15000</v>
      </c>
      <c r="K401" s="36">
        <v>45691</v>
      </c>
      <c r="L401" s="36">
        <v>45747</v>
      </c>
      <c r="M401" s="36">
        <v>45567</v>
      </c>
      <c r="N401" s="1" t="s">
        <v>1447</v>
      </c>
      <c r="O401" s="1" t="s">
        <v>114</v>
      </c>
      <c r="P401" s="1">
        <v>12913920</v>
      </c>
      <c r="Q401" s="1" t="s">
        <v>665</v>
      </c>
      <c r="S401" s="1" t="s">
        <v>259</v>
      </c>
      <c r="T401" s="1" t="s">
        <v>811</v>
      </c>
      <c r="V401" s="1" t="s">
        <v>801</v>
      </c>
      <c r="W401" s="1" t="s">
        <v>259</v>
      </c>
      <c r="X401" s="1" t="s">
        <v>766</v>
      </c>
      <c r="AC401" s="1" t="s">
        <v>652</v>
      </c>
      <c r="AG401" s="1">
        <v>180</v>
      </c>
      <c r="AI401" s="1" t="s">
        <v>788</v>
      </c>
      <c r="AJ401" s="1" t="s">
        <v>259</v>
      </c>
    </row>
    <row r="402" spans="1:36" ht="60" x14ac:dyDescent="0.25">
      <c r="A402" s="1" t="s">
        <v>768</v>
      </c>
      <c r="B402" s="1">
        <v>21390</v>
      </c>
      <c r="D402" s="1" t="s">
        <v>1448</v>
      </c>
      <c r="F402" s="1" t="s">
        <v>58</v>
      </c>
      <c r="G402" s="1" t="s">
        <v>307</v>
      </c>
      <c r="H402" s="48">
        <v>7887</v>
      </c>
      <c r="K402" s="36">
        <v>45383</v>
      </c>
      <c r="L402" s="36">
        <v>45747</v>
      </c>
      <c r="M402" s="36">
        <v>45567</v>
      </c>
      <c r="N402" s="1" t="s">
        <v>1449</v>
      </c>
      <c r="O402" s="1" t="s">
        <v>114</v>
      </c>
      <c r="P402" s="1">
        <v>5309850</v>
      </c>
      <c r="Q402" s="1" t="s">
        <v>1119</v>
      </c>
      <c r="S402" s="1" t="s">
        <v>205</v>
      </c>
      <c r="T402" s="1" t="s">
        <v>662</v>
      </c>
      <c r="V402" s="1" t="s">
        <v>1450</v>
      </c>
      <c r="W402" s="1" t="s">
        <v>659</v>
      </c>
      <c r="X402" s="1" t="s">
        <v>766</v>
      </c>
      <c r="AC402" s="1" t="s">
        <v>120</v>
      </c>
      <c r="AG402" s="1">
        <v>180</v>
      </c>
      <c r="AI402" s="1" t="s">
        <v>1451</v>
      </c>
      <c r="AJ402" s="1" t="s">
        <v>248</v>
      </c>
    </row>
    <row r="403" spans="1:36" ht="30" x14ac:dyDescent="0.25">
      <c r="A403" s="1" t="s">
        <v>763</v>
      </c>
      <c r="B403" s="1">
        <v>21391</v>
      </c>
      <c r="D403" s="1" t="s">
        <v>1446</v>
      </c>
      <c r="F403" s="1" t="s">
        <v>765</v>
      </c>
      <c r="H403" s="48">
        <v>105000</v>
      </c>
      <c r="K403" s="36">
        <v>45778</v>
      </c>
      <c r="M403" s="36" t="s">
        <v>649</v>
      </c>
      <c r="Q403" s="1" t="s">
        <v>665</v>
      </c>
      <c r="S403" s="1" t="s">
        <v>259</v>
      </c>
      <c r="T403" s="1" t="s">
        <v>811</v>
      </c>
      <c r="V403" s="1" t="s">
        <v>801</v>
      </c>
      <c r="W403" s="1" t="s">
        <v>259</v>
      </c>
      <c r="X403" s="1" t="s">
        <v>44</v>
      </c>
      <c r="AC403" s="1" t="s">
        <v>652</v>
      </c>
      <c r="AG403" s="1">
        <v>180</v>
      </c>
      <c r="AI403" s="1" t="s">
        <v>54</v>
      </c>
      <c r="AJ403" s="1" t="s">
        <v>259</v>
      </c>
    </row>
    <row r="404" spans="1:36" ht="30" x14ac:dyDescent="0.25">
      <c r="A404" s="1" t="s">
        <v>763</v>
      </c>
      <c r="B404" s="1">
        <v>21392</v>
      </c>
      <c r="D404" s="1" t="s">
        <v>1452</v>
      </c>
      <c r="F404" s="1" t="s">
        <v>765</v>
      </c>
      <c r="H404" s="48">
        <v>300000</v>
      </c>
      <c r="K404" s="36">
        <v>45778</v>
      </c>
      <c r="M404" s="36" t="s">
        <v>649</v>
      </c>
      <c r="Q404" s="1" t="s">
        <v>665</v>
      </c>
      <c r="S404" s="1" t="s">
        <v>259</v>
      </c>
      <c r="T404" s="1" t="s">
        <v>811</v>
      </c>
      <c r="V404" s="1" t="s">
        <v>801</v>
      </c>
      <c r="W404" s="1" t="s">
        <v>259</v>
      </c>
      <c r="X404" s="1" t="s">
        <v>44</v>
      </c>
      <c r="AC404" s="1" t="s">
        <v>652</v>
      </c>
      <c r="AG404" s="1">
        <v>180</v>
      </c>
      <c r="AI404" s="1" t="s">
        <v>54</v>
      </c>
      <c r="AJ404" s="1" t="s">
        <v>259</v>
      </c>
    </row>
    <row r="405" spans="1:36" ht="120" x14ac:dyDescent="0.25">
      <c r="A405" s="1" t="s">
        <v>768</v>
      </c>
      <c r="B405" s="1">
        <v>21393</v>
      </c>
      <c r="D405" s="1" t="s">
        <v>1453</v>
      </c>
      <c r="F405" s="1" t="s">
        <v>58</v>
      </c>
      <c r="G405" s="1" t="s">
        <v>307</v>
      </c>
      <c r="H405" s="48">
        <v>31435</v>
      </c>
      <c r="K405" s="36">
        <v>45682</v>
      </c>
      <c r="L405" s="36">
        <v>46047</v>
      </c>
      <c r="M405" s="36">
        <v>45867</v>
      </c>
      <c r="N405" s="1" t="s">
        <v>654</v>
      </c>
      <c r="O405" s="1" t="s">
        <v>114</v>
      </c>
      <c r="P405" s="1">
        <v>1805308</v>
      </c>
      <c r="Q405" s="1" t="s">
        <v>646</v>
      </c>
      <c r="S405" s="1" t="s">
        <v>655</v>
      </c>
      <c r="T405" s="1" t="s">
        <v>385</v>
      </c>
      <c r="V405" s="1" t="s">
        <v>806</v>
      </c>
      <c r="W405" s="1" t="s">
        <v>657</v>
      </c>
      <c r="X405" s="1" t="s">
        <v>766</v>
      </c>
      <c r="AC405" s="1" t="s">
        <v>652</v>
      </c>
      <c r="AG405" s="1">
        <v>180</v>
      </c>
      <c r="AI405" s="1" t="s">
        <v>36</v>
      </c>
      <c r="AJ405" s="1" t="s">
        <v>1454</v>
      </c>
    </row>
    <row r="406" spans="1:36" ht="60" x14ac:dyDescent="0.25">
      <c r="A406" s="1" t="s">
        <v>768</v>
      </c>
      <c r="B406" s="1">
        <v>21394</v>
      </c>
      <c r="D406" s="1" t="s">
        <v>1455</v>
      </c>
      <c r="F406" s="1" t="s">
        <v>58</v>
      </c>
      <c r="G406" s="1" t="s">
        <v>164</v>
      </c>
      <c r="H406" s="48">
        <v>13000</v>
      </c>
      <c r="K406" s="36">
        <v>45669</v>
      </c>
      <c r="L406" s="36">
        <v>45716</v>
      </c>
      <c r="M406" s="36">
        <v>45536</v>
      </c>
      <c r="N406" s="1" t="s">
        <v>1456</v>
      </c>
      <c r="O406" s="1" t="s">
        <v>114</v>
      </c>
      <c r="P406" s="1">
        <v>5405140</v>
      </c>
      <c r="Q406" s="1" t="s">
        <v>646</v>
      </c>
      <c r="S406" s="1" t="s">
        <v>657</v>
      </c>
      <c r="T406" s="1" t="s">
        <v>385</v>
      </c>
      <c r="V406" s="1" t="s">
        <v>787</v>
      </c>
      <c r="W406" s="1" t="s">
        <v>657</v>
      </c>
      <c r="X406" s="1" t="s">
        <v>766</v>
      </c>
      <c r="AC406" s="1" t="s">
        <v>652</v>
      </c>
      <c r="AG406" s="1">
        <v>180</v>
      </c>
      <c r="AI406" s="1" t="s">
        <v>177</v>
      </c>
      <c r="AJ406" s="1" t="s">
        <v>657</v>
      </c>
    </row>
    <row r="407" spans="1:36" ht="60" x14ac:dyDescent="0.25">
      <c r="A407" s="1" t="s">
        <v>768</v>
      </c>
      <c r="B407" s="1">
        <v>21395</v>
      </c>
      <c r="D407" s="1" t="s">
        <v>1457</v>
      </c>
      <c r="F407" s="1" t="s">
        <v>58</v>
      </c>
      <c r="G407" s="1" t="s">
        <v>164</v>
      </c>
      <c r="H407" s="48">
        <v>37500</v>
      </c>
      <c r="K407" s="36">
        <v>45643</v>
      </c>
      <c r="L407" s="36">
        <v>46022</v>
      </c>
      <c r="M407" s="36">
        <v>45842</v>
      </c>
      <c r="N407" s="1" t="s">
        <v>656</v>
      </c>
      <c r="O407" s="1" t="s">
        <v>114</v>
      </c>
      <c r="P407" s="1">
        <v>7170188</v>
      </c>
      <c r="Q407" s="1" t="s">
        <v>646</v>
      </c>
      <c r="S407" s="1" t="s">
        <v>657</v>
      </c>
      <c r="T407" s="1" t="s">
        <v>385</v>
      </c>
      <c r="V407" s="1" t="s">
        <v>787</v>
      </c>
      <c r="W407" s="1" t="s">
        <v>657</v>
      </c>
      <c r="X407" s="1" t="s">
        <v>766</v>
      </c>
      <c r="AC407" s="1" t="s">
        <v>652</v>
      </c>
      <c r="AG407" s="1">
        <v>180</v>
      </c>
      <c r="AI407" s="1" t="s">
        <v>177</v>
      </c>
      <c r="AJ407" s="1" t="s">
        <v>657</v>
      </c>
    </row>
    <row r="408" spans="1:36" ht="60" x14ac:dyDescent="0.25">
      <c r="A408" s="1" t="s">
        <v>768</v>
      </c>
      <c r="B408" s="1">
        <v>21396</v>
      </c>
      <c r="D408" s="1" t="s">
        <v>1458</v>
      </c>
      <c r="F408" s="1" t="s">
        <v>58</v>
      </c>
      <c r="G408" s="1" t="s">
        <v>164</v>
      </c>
      <c r="H408" s="48">
        <v>13155</v>
      </c>
      <c r="K408" s="36">
        <v>45383</v>
      </c>
      <c r="L408" s="36">
        <v>45747</v>
      </c>
      <c r="M408" s="36">
        <v>45567</v>
      </c>
      <c r="N408" s="1" t="s">
        <v>581</v>
      </c>
      <c r="O408" s="1" t="s">
        <v>620</v>
      </c>
      <c r="P408" s="1" t="s">
        <v>1459</v>
      </c>
      <c r="Q408" s="1" t="s">
        <v>646</v>
      </c>
      <c r="S408" s="1" t="s">
        <v>657</v>
      </c>
      <c r="T408" s="1" t="s">
        <v>385</v>
      </c>
      <c r="V408" s="1" t="s">
        <v>787</v>
      </c>
      <c r="W408" s="1" t="s">
        <v>659</v>
      </c>
      <c r="X408" s="1" t="s">
        <v>44</v>
      </c>
      <c r="AC408" s="1" t="s">
        <v>652</v>
      </c>
      <c r="AG408" s="1">
        <v>180</v>
      </c>
      <c r="AI408" s="1" t="s">
        <v>177</v>
      </c>
      <c r="AJ408" s="1" t="s">
        <v>657</v>
      </c>
    </row>
    <row r="409" spans="1:36" ht="60" x14ac:dyDescent="0.25">
      <c r="A409" s="1" t="s">
        <v>768</v>
      </c>
      <c r="B409" s="1">
        <v>21397</v>
      </c>
      <c r="D409" s="1" t="s">
        <v>1460</v>
      </c>
      <c r="F409" s="1" t="s">
        <v>58</v>
      </c>
      <c r="G409" s="1" t="s">
        <v>307</v>
      </c>
      <c r="H409" s="48">
        <v>9225</v>
      </c>
      <c r="K409" s="36">
        <v>45689</v>
      </c>
      <c r="L409" s="36">
        <v>45777</v>
      </c>
      <c r="M409" s="36">
        <v>45597</v>
      </c>
      <c r="N409" s="1" t="s">
        <v>1461</v>
      </c>
      <c r="O409" s="1" t="s">
        <v>114</v>
      </c>
      <c r="P409" s="1">
        <v>3087930</v>
      </c>
      <c r="Q409" s="1" t="s">
        <v>646</v>
      </c>
      <c r="S409" s="1" t="s">
        <v>1033</v>
      </c>
      <c r="T409" s="1" t="s">
        <v>811</v>
      </c>
      <c r="V409" s="1" t="s">
        <v>792</v>
      </c>
      <c r="W409" s="1" t="s">
        <v>282</v>
      </c>
      <c r="X409" s="1" t="s">
        <v>766</v>
      </c>
      <c r="AC409" s="1" t="s">
        <v>652</v>
      </c>
      <c r="AG409" s="1">
        <v>180</v>
      </c>
      <c r="AI409" s="1" t="s">
        <v>1123</v>
      </c>
      <c r="AJ409" s="1" t="s">
        <v>1033</v>
      </c>
    </row>
    <row r="410" spans="1:36" ht="60" x14ac:dyDescent="0.25">
      <c r="A410" s="1" t="s">
        <v>768</v>
      </c>
      <c r="B410" s="1">
        <v>21398</v>
      </c>
      <c r="D410" s="1" t="s">
        <v>1462</v>
      </c>
      <c r="F410" s="1" t="s">
        <v>58</v>
      </c>
      <c r="G410" s="1" t="s">
        <v>164</v>
      </c>
      <c r="H410" s="48">
        <v>24000</v>
      </c>
      <c r="K410" s="36">
        <v>45717</v>
      </c>
      <c r="L410" s="36">
        <v>45900</v>
      </c>
      <c r="M410" s="36">
        <v>45720</v>
      </c>
      <c r="N410" s="1" t="s">
        <v>658</v>
      </c>
      <c r="O410" s="1" t="s">
        <v>114</v>
      </c>
      <c r="P410" s="1">
        <v>5207805</v>
      </c>
      <c r="Q410" s="1" t="s">
        <v>646</v>
      </c>
      <c r="S410" s="1" t="s">
        <v>351</v>
      </c>
      <c r="T410" s="1" t="s">
        <v>385</v>
      </c>
      <c r="V410" s="1" t="s">
        <v>806</v>
      </c>
      <c r="W410" s="1" t="s">
        <v>659</v>
      </c>
      <c r="X410" s="1" t="s">
        <v>766</v>
      </c>
      <c r="AC410" s="1" t="s">
        <v>652</v>
      </c>
      <c r="AG410" s="1">
        <v>180</v>
      </c>
      <c r="AI410" s="1" t="s">
        <v>177</v>
      </c>
      <c r="AJ410" s="1" t="s">
        <v>351</v>
      </c>
    </row>
    <row r="411" spans="1:36" ht="60" x14ac:dyDescent="0.25">
      <c r="A411" s="1" t="s">
        <v>768</v>
      </c>
      <c r="B411" s="1">
        <v>21399</v>
      </c>
      <c r="D411" s="1" t="s">
        <v>1463</v>
      </c>
      <c r="F411" s="1" t="s">
        <v>58</v>
      </c>
      <c r="G411" s="1" t="s">
        <v>164</v>
      </c>
      <c r="H411" s="48">
        <v>23000</v>
      </c>
      <c r="K411" s="36">
        <v>45697</v>
      </c>
      <c r="L411" s="36">
        <v>45900</v>
      </c>
      <c r="M411" s="36">
        <v>45720</v>
      </c>
      <c r="N411" s="1" t="s">
        <v>660</v>
      </c>
      <c r="O411" s="1" t="s">
        <v>114</v>
      </c>
      <c r="P411" s="1">
        <v>13495195</v>
      </c>
      <c r="Q411" s="1" t="s">
        <v>646</v>
      </c>
      <c r="S411" s="1" t="s">
        <v>351</v>
      </c>
      <c r="T411" s="1" t="s">
        <v>385</v>
      </c>
      <c r="V411" s="1" t="s">
        <v>806</v>
      </c>
      <c r="W411" s="1" t="s">
        <v>659</v>
      </c>
      <c r="X411" s="1" t="s">
        <v>766</v>
      </c>
      <c r="AC411" s="1" t="s">
        <v>652</v>
      </c>
      <c r="AG411" s="1">
        <v>180</v>
      </c>
      <c r="AI411" s="1" t="s">
        <v>177</v>
      </c>
      <c r="AJ411" s="1" t="s">
        <v>351</v>
      </c>
    </row>
    <row r="412" spans="1:36" ht="30" x14ac:dyDescent="0.25">
      <c r="A412" s="1" t="s">
        <v>763</v>
      </c>
      <c r="B412" s="1">
        <v>21400</v>
      </c>
      <c r="D412" s="1" t="s">
        <v>1464</v>
      </c>
      <c r="F412" s="1" t="s">
        <v>765</v>
      </c>
      <c r="H412" s="48">
        <v>1400000</v>
      </c>
      <c r="K412" s="36">
        <v>45839</v>
      </c>
      <c r="M412" s="36" t="s">
        <v>649</v>
      </c>
      <c r="Q412" s="1" t="s">
        <v>665</v>
      </c>
      <c r="S412" s="1" t="s">
        <v>1465</v>
      </c>
      <c r="T412" s="1" t="s">
        <v>662</v>
      </c>
      <c r="V412" s="1" t="s">
        <v>787</v>
      </c>
      <c r="W412" s="1" t="s">
        <v>489</v>
      </c>
      <c r="X412" s="1" t="s">
        <v>766</v>
      </c>
      <c r="AC412" s="1" t="s">
        <v>120</v>
      </c>
      <c r="AG412" s="1">
        <v>180</v>
      </c>
      <c r="AI412" s="1" t="s">
        <v>54</v>
      </c>
      <c r="AJ412" s="1" t="s">
        <v>489</v>
      </c>
    </row>
    <row r="413" spans="1:36" ht="30" x14ac:dyDescent="0.25">
      <c r="A413" s="1" t="s">
        <v>763</v>
      </c>
      <c r="B413" s="1">
        <v>21401</v>
      </c>
      <c r="D413" s="1" t="s">
        <v>664</v>
      </c>
      <c r="F413" s="1" t="s">
        <v>765</v>
      </c>
      <c r="H413" s="48">
        <v>250000</v>
      </c>
      <c r="K413" s="36">
        <v>45839</v>
      </c>
      <c r="M413" s="36" t="s">
        <v>649</v>
      </c>
      <c r="Q413" s="1" t="s">
        <v>665</v>
      </c>
      <c r="S413" s="1" t="s">
        <v>1465</v>
      </c>
      <c r="T413" s="1" t="s">
        <v>662</v>
      </c>
      <c r="V413" s="1" t="s">
        <v>787</v>
      </c>
      <c r="W413" s="1" t="s">
        <v>489</v>
      </c>
      <c r="X413" s="1" t="s">
        <v>766</v>
      </c>
      <c r="AC413" s="1" t="s">
        <v>120</v>
      </c>
      <c r="AG413" s="1">
        <v>180</v>
      </c>
      <c r="AI413" s="1" t="s">
        <v>54</v>
      </c>
      <c r="AJ413" s="1" t="s">
        <v>489</v>
      </c>
    </row>
    <row r="414" spans="1:36" ht="30" x14ac:dyDescent="0.25">
      <c r="A414" s="1" t="s">
        <v>763</v>
      </c>
      <c r="B414" s="1">
        <v>21402</v>
      </c>
      <c r="D414" s="1" t="s">
        <v>1466</v>
      </c>
      <c r="F414" s="1" t="s">
        <v>765</v>
      </c>
      <c r="H414" s="48">
        <v>600000</v>
      </c>
      <c r="K414" s="36">
        <v>45839</v>
      </c>
      <c r="M414" s="36" t="s">
        <v>649</v>
      </c>
      <c r="Q414" s="1" t="s">
        <v>665</v>
      </c>
      <c r="S414" s="1" t="s">
        <v>1467</v>
      </c>
      <c r="T414" s="1" t="s">
        <v>662</v>
      </c>
      <c r="V414" s="1" t="s">
        <v>787</v>
      </c>
      <c r="W414" s="1" t="s">
        <v>489</v>
      </c>
      <c r="X414" s="1" t="s">
        <v>766</v>
      </c>
      <c r="AC414" s="1" t="s">
        <v>120</v>
      </c>
      <c r="AG414" s="1">
        <v>180</v>
      </c>
      <c r="AI414" s="1" t="s">
        <v>54</v>
      </c>
      <c r="AJ414" s="1" t="s">
        <v>489</v>
      </c>
    </row>
    <row r="415" spans="1:36" ht="30" x14ac:dyDescent="0.25">
      <c r="A415" s="1" t="s">
        <v>763</v>
      </c>
      <c r="B415" s="1">
        <v>21403</v>
      </c>
      <c r="D415" s="1" t="s">
        <v>1468</v>
      </c>
      <c r="F415" s="1" t="s">
        <v>765</v>
      </c>
      <c r="H415" s="48">
        <v>650000</v>
      </c>
      <c r="K415" s="36">
        <v>45839</v>
      </c>
      <c r="M415" s="36" t="s">
        <v>649</v>
      </c>
      <c r="Q415" s="1" t="s">
        <v>665</v>
      </c>
      <c r="S415" s="1" t="s">
        <v>1467</v>
      </c>
      <c r="T415" s="1" t="s">
        <v>662</v>
      </c>
      <c r="V415" s="1" t="s">
        <v>787</v>
      </c>
      <c r="W415" s="1" t="s">
        <v>489</v>
      </c>
      <c r="X415" s="1" t="s">
        <v>44</v>
      </c>
      <c r="AC415" s="1" t="s">
        <v>120</v>
      </c>
      <c r="AG415" s="1">
        <v>180</v>
      </c>
      <c r="AI415" s="1" t="s">
        <v>54</v>
      </c>
      <c r="AJ415" s="1" t="s">
        <v>489</v>
      </c>
    </row>
    <row r="416" spans="1:36" ht="30" x14ac:dyDescent="0.25">
      <c r="A416" s="1" t="s">
        <v>763</v>
      </c>
      <c r="B416" s="1">
        <v>21404</v>
      </c>
      <c r="D416" s="1" t="s">
        <v>1469</v>
      </c>
      <c r="F416" s="1" t="s">
        <v>765</v>
      </c>
      <c r="H416" s="48">
        <v>480000</v>
      </c>
      <c r="K416" s="36">
        <v>45839</v>
      </c>
      <c r="M416" s="36" t="s">
        <v>649</v>
      </c>
      <c r="Q416" s="1" t="s">
        <v>665</v>
      </c>
      <c r="S416" s="1" t="s">
        <v>1467</v>
      </c>
      <c r="T416" s="1" t="s">
        <v>662</v>
      </c>
      <c r="V416" s="1" t="s">
        <v>787</v>
      </c>
      <c r="W416" s="1" t="s">
        <v>489</v>
      </c>
      <c r="X416" s="1" t="s">
        <v>44</v>
      </c>
      <c r="AC416" s="1" t="s">
        <v>120</v>
      </c>
      <c r="AG416" s="1">
        <v>180</v>
      </c>
      <c r="AI416" s="1" t="s">
        <v>54</v>
      </c>
      <c r="AJ416" s="1" t="s">
        <v>489</v>
      </c>
    </row>
    <row r="417" spans="1:36" ht="30" x14ac:dyDescent="0.25">
      <c r="A417" s="1" t="s">
        <v>763</v>
      </c>
      <c r="B417" s="1">
        <v>21405</v>
      </c>
      <c r="D417" s="1" t="s">
        <v>1470</v>
      </c>
      <c r="F417" s="1" t="s">
        <v>765</v>
      </c>
      <c r="H417" s="48">
        <v>100000</v>
      </c>
      <c r="K417" s="36">
        <v>45839</v>
      </c>
      <c r="M417" s="36" t="s">
        <v>649</v>
      </c>
      <c r="Q417" s="1" t="s">
        <v>665</v>
      </c>
      <c r="S417" s="1" t="s">
        <v>1467</v>
      </c>
      <c r="T417" s="1" t="s">
        <v>662</v>
      </c>
      <c r="V417" s="1" t="s">
        <v>787</v>
      </c>
      <c r="W417" s="1" t="s">
        <v>489</v>
      </c>
      <c r="X417" s="1" t="s">
        <v>44</v>
      </c>
      <c r="AC417" s="1" t="s">
        <v>120</v>
      </c>
      <c r="AG417" s="1">
        <v>180</v>
      </c>
      <c r="AI417" s="1" t="s">
        <v>54</v>
      </c>
      <c r="AJ417" s="1" t="s">
        <v>489</v>
      </c>
    </row>
    <row r="418" spans="1:36" ht="60" x14ac:dyDescent="0.25">
      <c r="A418" s="1" t="s">
        <v>768</v>
      </c>
      <c r="B418" s="1" t="s">
        <v>1471</v>
      </c>
      <c r="D418" s="1" t="s">
        <v>669</v>
      </c>
      <c r="F418" s="1" t="s">
        <v>58</v>
      </c>
      <c r="G418" s="1" t="s">
        <v>164</v>
      </c>
      <c r="H418" s="48">
        <v>8905</v>
      </c>
      <c r="K418" s="36">
        <v>45474</v>
      </c>
      <c r="L418" s="36">
        <v>45838</v>
      </c>
      <c r="M418" s="36">
        <v>45658</v>
      </c>
      <c r="N418" s="1" t="s">
        <v>1472</v>
      </c>
      <c r="O418" s="1" t="s">
        <v>114</v>
      </c>
      <c r="P418" s="1">
        <v>2109168</v>
      </c>
      <c r="Q418" s="1" t="s">
        <v>670</v>
      </c>
      <c r="S418" s="1" t="s">
        <v>136</v>
      </c>
      <c r="T418" s="1" t="s">
        <v>617</v>
      </c>
      <c r="V418" s="1" t="s">
        <v>781</v>
      </c>
      <c r="W418" s="1" t="s">
        <v>136</v>
      </c>
      <c r="X418" s="1" t="s">
        <v>44</v>
      </c>
      <c r="AC418" s="1" t="s">
        <v>652</v>
      </c>
      <c r="AG418" s="1">
        <v>180</v>
      </c>
      <c r="AI418" s="1" t="s">
        <v>875</v>
      </c>
      <c r="AJ418" s="1" t="s">
        <v>136</v>
      </c>
    </row>
    <row r="419" spans="1:36" ht="45" x14ac:dyDescent="0.25">
      <c r="A419" s="1" t="s">
        <v>763</v>
      </c>
      <c r="B419" s="1" t="s">
        <v>1473</v>
      </c>
      <c r="D419" s="1" t="s">
        <v>671</v>
      </c>
      <c r="F419" s="1" t="s">
        <v>765</v>
      </c>
      <c r="H419" s="48">
        <v>125000</v>
      </c>
      <c r="K419" s="36">
        <v>45759</v>
      </c>
      <c r="M419" s="36" t="s">
        <v>649</v>
      </c>
      <c r="Q419" s="1" t="s">
        <v>670</v>
      </c>
      <c r="S419" s="1" t="s">
        <v>298</v>
      </c>
      <c r="T419" s="1" t="s">
        <v>617</v>
      </c>
      <c r="V419" s="1" t="s">
        <v>781</v>
      </c>
      <c r="W419" s="1" t="s">
        <v>298</v>
      </c>
      <c r="X419" s="1" t="s">
        <v>44</v>
      </c>
      <c r="AC419" s="1" t="s">
        <v>652</v>
      </c>
      <c r="AG419" s="1">
        <v>180</v>
      </c>
      <c r="AI419" s="1" t="s">
        <v>875</v>
      </c>
      <c r="AJ419" s="1" t="s">
        <v>298</v>
      </c>
    </row>
    <row r="420" spans="1:36" ht="60" x14ac:dyDescent="0.25">
      <c r="A420" s="1" t="s">
        <v>768</v>
      </c>
      <c r="B420" s="1">
        <v>21407</v>
      </c>
      <c r="D420" s="1" t="s">
        <v>1474</v>
      </c>
      <c r="F420" s="1" t="s">
        <v>58</v>
      </c>
      <c r="G420" s="1" t="s">
        <v>164</v>
      </c>
      <c r="H420" s="48">
        <v>8709</v>
      </c>
      <c r="K420" s="36">
        <v>45693</v>
      </c>
      <c r="L420" s="36">
        <v>46057</v>
      </c>
      <c r="M420" s="36">
        <v>45877</v>
      </c>
      <c r="N420" s="1" t="s">
        <v>676</v>
      </c>
      <c r="O420" s="1" t="s">
        <v>114</v>
      </c>
      <c r="P420" s="1">
        <v>6661961</v>
      </c>
      <c r="Q420" s="1" t="s">
        <v>670</v>
      </c>
      <c r="S420" s="1" t="s">
        <v>136</v>
      </c>
      <c r="T420" s="1" t="s">
        <v>617</v>
      </c>
      <c r="V420" s="1" t="s">
        <v>781</v>
      </c>
      <c r="W420" s="1" t="s">
        <v>136</v>
      </c>
      <c r="X420" s="1" t="s">
        <v>44</v>
      </c>
      <c r="AC420" s="1" t="s">
        <v>652</v>
      </c>
      <c r="AG420" s="1">
        <v>180</v>
      </c>
      <c r="AI420" s="1" t="s">
        <v>875</v>
      </c>
      <c r="AJ420" s="1" t="s">
        <v>136</v>
      </c>
    </row>
    <row r="421" spans="1:36" ht="60" x14ac:dyDescent="0.25">
      <c r="A421" s="1" t="s">
        <v>768</v>
      </c>
      <c r="B421" s="1">
        <v>21408</v>
      </c>
      <c r="D421" s="1" t="s">
        <v>1475</v>
      </c>
      <c r="F421" s="1" t="s">
        <v>58</v>
      </c>
      <c r="G421" s="1" t="s">
        <v>106</v>
      </c>
      <c r="H421" s="48">
        <v>70000</v>
      </c>
      <c r="K421" s="36">
        <v>45678</v>
      </c>
      <c r="L421" s="36">
        <v>45859</v>
      </c>
      <c r="M421" s="36">
        <v>45679</v>
      </c>
      <c r="N421" s="1" t="s">
        <v>677</v>
      </c>
      <c r="O421" s="1" t="s">
        <v>114</v>
      </c>
      <c r="P421" s="1">
        <v>4130921</v>
      </c>
      <c r="Q421" s="1" t="s">
        <v>646</v>
      </c>
      <c r="S421" s="1" t="s">
        <v>381</v>
      </c>
      <c r="T421" s="1" t="s">
        <v>385</v>
      </c>
      <c r="V421" s="1" t="s">
        <v>806</v>
      </c>
      <c r="W421" s="1" t="s">
        <v>659</v>
      </c>
      <c r="X421" s="1" t="s">
        <v>766</v>
      </c>
      <c r="AC421" s="1" t="s">
        <v>652</v>
      </c>
      <c r="AG421" s="1">
        <v>180</v>
      </c>
      <c r="AI421" s="1" t="s">
        <v>177</v>
      </c>
      <c r="AJ421" s="1" t="s">
        <v>381</v>
      </c>
    </row>
    <row r="422" spans="1:36" ht="60" x14ac:dyDescent="0.25">
      <c r="A422" s="1" t="s">
        <v>768</v>
      </c>
      <c r="B422" s="1">
        <v>21409</v>
      </c>
      <c r="D422" s="1" t="s">
        <v>1476</v>
      </c>
      <c r="F422" s="1" t="s">
        <v>58</v>
      </c>
      <c r="G422" s="1" t="s">
        <v>164</v>
      </c>
      <c r="H422" s="48">
        <v>6110</v>
      </c>
      <c r="K422" s="36">
        <v>45686</v>
      </c>
      <c r="L422" s="36">
        <v>45747</v>
      </c>
      <c r="M422" s="36">
        <v>45567</v>
      </c>
      <c r="N422" s="1" t="s">
        <v>1477</v>
      </c>
      <c r="O422" s="1" t="s">
        <v>114</v>
      </c>
      <c r="P422" s="1">
        <v>8050130</v>
      </c>
      <c r="Q422" s="1" t="s">
        <v>665</v>
      </c>
      <c r="S422" s="1" t="s">
        <v>248</v>
      </c>
      <c r="T422" s="1" t="s">
        <v>662</v>
      </c>
      <c r="V422" s="1" t="s">
        <v>801</v>
      </c>
      <c r="W422" s="1" t="s">
        <v>582</v>
      </c>
      <c r="X422" s="1" t="s">
        <v>766</v>
      </c>
      <c r="AC422" s="1" t="s">
        <v>120</v>
      </c>
      <c r="AG422" s="1">
        <v>180</v>
      </c>
      <c r="AI422" s="1" t="s">
        <v>54</v>
      </c>
      <c r="AJ422" s="1" t="s">
        <v>248</v>
      </c>
    </row>
    <row r="423" spans="1:36" ht="60" x14ac:dyDescent="0.25">
      <c r="A423" s="1" t="s">
        <v>768</v>
      </c>
      <c r="B423" s="1">
        <v>21410</v>
      </c>
      <c r="D423" s="1" t="s">
        <v>1478</v>
      </c>
      <c r="F423" s="1" t="s">
        <v>58</v>
      </c>
      <c r="G423" s="1" t="s">
        <v>164</v>
      </c>
      <c r="H423" s="48">
        <v>10000</v>
      </c>
      <c r="K423" s="36">
        <v>45658</v>
      </c>
      <c r="L423" s="36">
        <v>45747</v>
      </c>
      <c r="M423" s="36">
        <v>45567</v>
      </c>
      <c r="N423" s="1" t="s">
        <v>1187</v>
      </c>
      <c r="O423" s="1" t="s">
        <v>114</v>
      </c>
      <c r="P423" s="1" t="s">
        <v>1226</v>
      </c>
      <c r="Q423" s="1" t="s">
        <v>646</v>
      </c>
      <c r="S423" s="1" t="s">
        <v>657</v>
      </c>
      <c r="T423" s="1" t="s">
        <v>385</v>
      </c>
      <c r="V423" s="1" t="s">
        <v>787</v>
      </c>
      <c r="W423" s="1" t="s">
        <v>657</v>
      </c>
      <c r="X423" s="1" t="s">
        <v>766</v>
      </c>
      <c r="AC423" s="1" t="s">
        <v>652</v>
      </c>
      <c r="AG423" s="1">
        <v>180</v>
      </c>
      <c r="AI423" s="1" t="s">
        <v>149</v>
      </c>
      <c r="AJ423" s="1" t="s">
        <v>657</v>
      </c>
    </row>
    <row r="424" spans="1:36" ht="75" x14ac:dyDescent="0.25">
      <c r="A424" s="1" t="s">
        <v>768</v>
      </c>
      <c r="B424" s="1">
        <v>21411</v>
      </c>
      <c r="D424" s="1" t="s">
        <v>1479</v>
      </c>
      <c r="F424" s="1" t="s">
        <v>58</v>
      </c>
      <c r="G424" s="1" t="s">
        <v>164</v>
      </c>
      <c r="H424" s="48">
        <v>8978</v>
      </c>
      <c r="K424" s="36">
        <v>45505</v>
      </c>
      <c r="L424" s="36">
        <v>45657</v>
      </c>
      <c r="M424" s="36">
        <v>45477</v>
      </c>
      <c r="N424" s="1" t="s">
        <v>656</v>
      </c>
      <c r="O424" s="1" t="s">
        <v>114</v>
      </c>
      <c r="P424" s="1">
        <v>7170188</v>
      </c>
      <c r="Q424" s="1" t="s">
        <v>646</v>
      </c>
      <c r="S424" s="1" t="s">
        <v>657</v>
      </c>
      <c r="T424" s="1" t="s">
        <v>385</v>
      </c>
      <c r="V424" s="1" t="s">
        <v>787</v>
      </c>
      <c r="W424" s="1" t="s">
        <v>657</v>
      </c>
      <c r="X424" s="1" t="s">
        <v>766</v>
      </c>
      <c r="AC424" s="1" t="s">
        <v>652</v>
      </c>
      <c r="AG424" s="1">
        <v>180</v>
      </c>
      <c r="AI424" s="1" t="s">
        <v>177</v>
      </c>
      <c r="AJ424" s="1" t="s">
        <v>657</v>
      </c>
    </row>
    <row r="425" spans="1:36" ht="45" x14ac:dyDescent="0.25">
      <c r="A425" s="1" t="s">
        <v>763</v>
      </c>
      <c r="B425" s="1">
        <v>21412</v>
      </c>
      <c r="D425" s="1" t="s">
        <v>1480</v>
      </c>
      <c r="F425" s="1" t="s">
        <v>765</v>
      </c>
      <c r="H425" s="48">
        <v>350000</v>
      </c>
      <c r="K425" s="36">
        <v>45810</v>
      </c>
      <c r="M425" s="36" t="s">
        <v>649</v>
      </c>
      <c r="Q425" s="1" t="s">
        <v>665</v>
      </c>
      <c r="S425" s="1" t="s">
        <v>679</v>
      </c>
      <c r="T425" s="1" t="s">
        <v>678</v>
      </c>
      <c r="V425" s="1" t="s">
        <v>806</v>
      </c>
      <c r="W425" s="1" t="s">
        <v>1197</v>
      </c>
      <c r="X425" s="1" t="s">
        <v>766</v>
      </c>
      <c r="AC425" s="1" t="s">
        <v>120</v>
      </c>
      <c r="AG425" s="1">
        <v>180</v>
      </c>
      <c r="AI425" s="1" t="s">
        <v>918</v>
      </c>
      <c r="AJ425" s="1" t="s">
        <v>679</v>
      </c>
    </row>
    <row r="426" spans="1:36" customFormat="1" x14ac:dyDescent="0.25">
      <c r="A426" t="s">
        <v>768</v>
      </c>
      <c r="B426">
        <v>21413</v>
      </c>
      <c r="D426" t="s">
        <v>1481</v>
      </c>
      <c r="F426" t="s">
        <v>58</v>
      </c>
      <c r="G426" t="s">
        <v>164</v>
      </c>
      <c r="H426" s="58">
        <v>25000</v>
      </c>
      <c r="K426" s="9">
        <v>45688</v>
      </c>
      <c r="L426" s="9">
        <v>46022</v>
      </c>
      <c r="M426" s="9">
        <v>45842</v>
      </c>
      <c r="N426" t="s">
        <v>680</v>
      </c>
      <c r="O426" t="s">
        <v>620</v>
      </c>
      <c r="P426">
        <v>7445476</v>
      </c>
      <c r="Q426" t="s">
        <v>549</v>
      </c>
      <c r="S426" t="s">
        <v>145</v>
      </c>
      <c r="T426" t="s">
        <v>811</v>
      </c>
      <c r="V426" t="s">
        <v>792</v>
      </c>
      <c r="W426" t="s">
        <v>145</v>
      </c>
      <c r="X426" t="s">
        <v>766</v>
      </c>
      <c r="AC426" t="s">
        <v>652</v>
      </c>
      <c r="AG426">
        <v>180</v>
      </c>
      <c r="AI426" t="s">
        <v>865</v>
      </c>
      <c r="AJ426" t="s">
        <v>1482</v>
      </c>
    </row>
    <row r="427" spans="1:36" customFormat="1" x14ac:dyDescent="0.25">
      <c r="A427" t="s">
        <v>768</v>
      </c>
      <c r="B427">
        <v>21414</v>
      </c>
      <c r="D427" t="s">
        <v>1483</v>
      </c>
      <c r="F427" t="s">
        <v>58</v>
      </c>
      <c r="G427" t="s">
        <v>164</v>
      </c>
      <c r="H427" s="58">
        <v>8136</v>
      </c>
      <c r="K427" s="9">
        <v>45695</v>
      </c>
      <c r="L427" s="9">
        <v>45744</v>
      </c>
      <c r="M427" s="9">
        <v>45564</v>
      </c>
      <c r="N427" t="s">
        <v>1484</v>
      </c>
      <c r="O427" t="s">
        <v>114</v>
      </c>
      <c r="P427">
        <v>2022652</v>
      </c>
      <c r="Q427" t="s">
        <v>665</v>
      </c>
      <c r="S427" t="s">
        <v>505</v>
      </c>
      <c r="T427" t="s">
        <v>385</v>
      </c>
      <c r="V427" t="s">
        <v>806</v>
      </c>
      <c r="W427" t="s">
        <v>205</v>
      </c>
      <c r="X427" t="s">
        <v>766</v>
      </c>
      <c r="AC427" t="s">
        <v>335</v>
      </c>
      <c r="AG427">
        <v>180</v>
      </c>
      <c r="AI427" t="s">
        <v>54</v>
      </c>
      <c r="AJ427" t="s">
        <v>505</v>
      </c>
    </row>
    <row r="428" spans="1:36" customFormat="1" x14ac:dyDescent="0.25">
      <c r="A428" t="s">
        <v>768</v>
      </c>
      <c r="B428">
        <v>21415</v>
      </c>
      <c r="D428" t="s">
        <v>1485</v>
      </c>
      <c r="F428" t="s">
        <v>58</v>
      </c>
      <c r="G428" t="s">
        <v>164</v>
      </c>
      <c r="H428" s="58">
        <v>16723</v>
      </c>
      <c r="K428" s="9">
        <v>45697</v>
      </c>
      <c r="L428" s="9">
        <v>45869</v>
      </c>
      <c r="M428" s="9">
        <v>45689</v>
      </c>
      <c r="N428" t="s">
        <v>681</v>
      </c>
      <c r="O428" t="s">
        <v>114</v>
      </c>
      <c r="P428">
        <v>10102701</v>
      </c>
      <c r="Q428" t="s">
        <v>665</v>
      </c>
      <c r="S428" t="s">
        <v>449</v>
      </c>
      <c r="T428" t="s">
        <v>385</v>
      </c>
      <c r="V428" t="s">
        <v>797</v>
      </c>
      <c r="W428" t="s">
        <v>655</v>
      </c>
      <c r="X428" t="s">
        <v>766</v>
      </c>
      <c r="AC428" t="s">
        <v>652</v>
      </c>
      <c r="AG428">
        <v>180</v>
      </c>
      <c r="AI428" t="s">
        <v>788</v>
      </c>
      <c r="AJ428" t="s">
        <v>449</v>
      </c>
    </row>
    <row r="429" spans="1:36" customFormat="1" x14ac:dyDescent="0.25">
      <c r="A429" t="s">
        <v>768</v>
      </c>
      <c r="B429">
        <v>21416</v>
      </c>
      <c r="D429" t="s">
        <v>1486</v>
      </c>
      <c r="F429" t="s">
        <v>58</v>
      </c>
      <c r="G429" t="s">
        <v>164</v>
      </c>
      <c r="H429" s="58">
        <v>25000</v>
      </c>
      <c r="K429" s="9">
        <v>45691</v>
      </c>
      <c r="L429" s="9">
        <v>45807</v>
      </c>
      <c r="M429" s="9">
        <v>45627</v>
      </c>
      <c r="N429" t="s">
        <v>1057</v>
      </c>
      <c r="O429" t="s">
        <v>114</v>
      </c>
      <c r="P429">
        <v>8483175</v>
      </c>
      <c r="Q429" t="s">
        <v>646</v>
      </c>
      <c r="S429" t="s">
        <v>655</v>
      </c>
      <c r="T429" t="s">
        <v>385</v>
      </c>
      <c r="V429" t="s">
        <v>806</v>
      </c>
      <c r="W429" t="s">
        <v>1189</v>
      </c>
      <c r="X429" t="s">
        <v>766</v>
      </c>
      <c r="AC429" t="s">
        <v>652</v>
      </c>
      <c r="AG429">
        <v>180</v>
      </c>
      <c r="AI429" t="s">
        <v>36</v>
      </c>
      <c r="AJ429" t="s">
        <v>1454</v>
      </c>
    </row>
    <row r="430" spans="1:36" customFormat="1" x14ac:dyDescent="0.25">
      <c r="A430" t="s">
        <v>768</v>
      </c>
      <c r="B430">
        <v>21417</v>
      </c>
      <c r="D430" t="s">
        <v>1487</v>
      </c>
      <c r="F430" t="s">
        <v>58</v>
      </c>
      <c r="G430" t="s">
        <v>307</v>
      </c>
      <c r="H430" s="58">
        <v>99999</v>
      </c>
      <c r="K430" s="9">
        <v>45698</v>
      </c>
      <c r="L430" s="9">
        <v>45838</v>
      </c>
      <c r="M430" s="9">
        <v>45658</v>
      </c>
      <c r="N430" t="s">
        <v>1488</v>
      </c>
      <c r="O430" t="s">
        <v>114</v>
      </c>
      <c r="P430">
        <v>9422274</v>
      </c>
      <c r="Q430" t="s">
        <v>665</v>
      </c>
      <c r="S430" t="s">
        <v>683</v>
      </c>
      <c r="T430" t="s">
        <v>402</v>
      </c>
      <c r="V430" t="s">
        <v>787</v>
      </c>
      <c r="W430" t="s">
        <v>683</v>
      </c>
      <c r="X430" t="s">
        <v>766</v>
      </c>
      <c r="AC430" t="s">
        <v>120</v>
      </c>
      <c r="AG430">
        <v>180</v>
      </c>
      <c r="AI430" t="s">
        <v>788</v>
      </c>
      <c r="AJ430" t="s">
        <v>444</v>
      </c>
    </row>
    <row r="431" spans="1:36" customFormat="1" x14ac:dyDescent="0.25">
      <c r="A431" t="s">
        <v>768</v>
      </c>
      <c r="B431">
        <v>21418</v>
      </c>
      <c r="D431" t="s">
        <v>1489</v>
      </c>
      <c r="F431" t="s">
        <v>58</v>
      </c>
      <c r="G431" t="s">
        <v>164</v>
      </c>
      <c r="H431" s="58">
        <v>99999</v>
      </c>
      <c r="K431" s="9">
        <v>45694</v>
      </c>
      <c r="L431" s="9">
        <v>45777</v>
      </c>
      <c r="M431" s="9">
        <v>45597</v>
      </c>
      <c r="N431" t="s">
        <v>1490</v>
      </c>
      <c r="O431" t="s">
        <v>114</v>
      </c>
      <c r="P431">
        <v>12280115</v>
      </c>
      <c r="Q431" t="s">
        <v>665</v>
      </c>
      <c r="S431" t="s">
        <v>683</v>
      </c>
      <c r="T431" t="s">
        <v>402</v>
      </c>
      <c r="V431" t="s">
        <v>787</v>
      </c>
      <c r="W431" t="s">
        <v>683</v>
      </c>
      <c r="X431" t="s">
        <v>766</v>
      </c>
      <c r="AC431" t="s">
        <v>120</v>
      </c>
      <c r="AG431">
        <v>180</v>
      </c>
      <c r="AI431" t="s">
        <v>788</v>
      </c>
      <c r="AJ431" t="s">
        <v>444</v>
      </c>
    </row>
    <row r="432" spans="1:36" customFormat="1" x14ac:dyDescent="0.25">
      <c r="A432" t="s">
        <v>768</v>
      </c>
      <c r="B432">
        <v>21419</v>
      </c>
      <c r="D432" t="s">
        <v>1491</v>
      </c>
      <c r="F432" t="s">
        <v>58</v>
      </c>
      <c r="G432" t="s">
        <v>307</v>
      </c>
      <c r="H432" s="58">
        <v>99999</v>
      </c>
      <c r="K432" s="9">
        <v>45691</v>
      </c>
      <c r="L432" s="9">
        <v>45869</v>
      </c>
      <c r="M432" s="9">
        <v>45689</v>
      </c>
      <c r="N432" t="s">
        <v>682</v>
      </c>
      <c r="O432" t="s">
        <v>114</v>
      </c>
      <c r="P432">
        <v>6889575</v>
      </c>
      <c r="Q432" t="s">
        <v>665</v>
      </c>
      <c r="S432" t="s">
        <v>683</v>
      </c>
      <c r="T432" t="s">
        <v>402</v>
      </c>
      <c r="V432" t="s">
        <v>787</v>
      </c>
      <c r="W432" t="s">
        <v>683</v>
      </c>
      <c r="X432" t="s">
        <v>766</v>
      </c>
      <c r="AC432" t="s">
        <v>120</v>
      </c>
      <c r="AG432">
        <v>180</v>
      </c>
      <c r="AI432" t="s">
        <v>788</v>
      </c>
      <c r="AJ432" t="s">
        <v>444</v>
      </c>
    </row>
    <row r="433" spans="1:36" ht="60" x14ac:dyDescent="0.25">
      <c r="A433" s="1" t="s">
        <v>768</v>
      </c>
      <c r="B433" s="1">
        <v>21420</v>
      </c>
      <c r="D433" s="1" t="s">
        <v>1492</v>
      </c>
      <c r="F433" s="1" t="s">
        <v>58</v>
      </c>
      <c r="G433" s="1" t="s">
        <v>164</v>
      </c>
      <c r="H433" s="48">
        <v>15000</v>
      </c>
      <c r="K433" s="36">
        <v>45698</v>
      </c>
      <c r="L433" s="36">
        <v>45716</v>
      </c>
      <c r="M433" s="36">
        <v>45536</v>
      </c>
      <c r="N433" s="1" t="s">
        <v>1493</v>
      </c>
      <c r="O433" s="1" t="s">
        <v>114</v>
      </c>
      <c r="P433" s="1" t="s">
        <v>1494</v>
      </c>
      <c r="Q433" s="1" t="s">
        <v>646</v>
      </c>
      <c r="S433" s="1" t="s">
        <v>1495</v>
      </c>
      <c r="T433" s="1" t="s">
        <v>385</v>
      </c>
      <c r="V433" s="1" t="s">
        <v>787</v>
      </c>
      <c r="W433" s="1" t="s">
        <v>659</v>
      </c>
      <c r="X433" s="1" t="s">
        <v>766</v>
      </c>
      <c r="AC433" s="1" t="s">
        <v>652</v>
      </c>
      <c r="AG433" s="1">
        <v>180</v>
      </c>
      <c r="AI433" s="1" t="s">
        <v>177</v>
      </c>
      <c r="AJ433" s="1" t="s">
        <v>1495</v>
      </c>
    </row>
    <row r="434" spans="1:36" ht="60" x14ac:dyDescent="0.25">
      <c r="A434" s="1" t="s">
        <v>768</v>
      </c>
      <c r="B434" s="1">
        <v>21421</v>
      </c>
      <c r="D434" s="1" t="s">
        <v>1496</v>
      </c>
      <c r="F434" s="1" t="s">
        <v>58</v>
      </c>
      <c r="G434" s="1" t="s">
        <v>164</v>
      </c>
      <c r="H434" s="48">
        <v>8972</v>
      </c>
      <c r="K434" s="36">
        <v>45693</v>
      </c>
      <c r="L434" s="36">
        <v>45693</v>
      </c>
      <c r="M434" s="36">
        <v>45513</v>
      </c>
      <c r="N434" s="1" t="s">
        <v>581</v>
      </c>
      <c r="O434" s="1" t="s">
        <v>114</v>
      </c>
      <c r="P434" s="1" t="s">
        <v>697</v>
      </c>
      <c r="Q434" s="1" t="s">
        <v>646</v>
      </c>
      <c r="S434" s="1" t="s">
        <v>145</v>
      </c>
      <c r="T434" s="1" t="s">
        <v>811</v>
      </c>
      <c r="V434" s="1" t="s">
        <v>145</v>
      </c>
      <c r="W434" s="1" t="s">
        <v>145</v>
      </c>
      <c r="X434" s="1" t="s">
        <v>766</v>
      </c>
      <c r="AC434" s="1" t="s">
        <v>652</v>
      </c>
      <c r="AG434" s="1">
        <v>180</v>
      </c>
      <c r="AI434" s="1" t="s">
        <v>777</v>
      </c>
      <c r="AJ434" s="1" t="s">
        <v>1282</v>
      </c>
    </row>
    <row r="435" spans="1:36" ht="60" x14ac:dyDescent="0.25">
      <c r="A435" s="1" t="s">
        <v>768</v>
      </c>
      <c r="B435" s="1">
        <v>21422</v>
      </c>
      <c r="D435" s="1" t="s">
        <v>1497</v>
      </c>
      <c r="F435" s="1" t="s">
        <v>58</v>
      </c>
      <c r="G435" s="1" t="s">
        <v>307</v>
      </c>
      <c r="H435" s="48">
        <v>94000</v>
      </c>
      <c r="K435" s="36">
        <v>45698</v>
      </c>
      <c r="L435" s="36">
        <v>46538</v>
      </c>
      <c r="M435" s="36">
        <v>46358</v>
      </c>
      <c r="N435" s="1" t="s">
        <v>684</v>
      </c>
      <c r="O435" s="1" t="s">
        <v>114</v>
      </c>
      <c r="P435" s="1" t="s">
        <v>685</v>
      </c>
      <c r="Q435" s="1" t="s">
        <v>796</v>
      </c>
      <c r="S435" s="1" t="s">
        <v>449</v>
      </c>
      <c r="T435" s="1" t="s">
        <v>385</v>
      </c>
      <c r="V435" s="1" t="s">
        <v>1498</v>
      </c>
      <c r="W435" s="1" t="s">
        <v>659</v>
      </c>
      <c r="X435" s="1" t="s">
        <v>766</v>
      </c>
      <c r="AC435" s="1" t="s">
        <v>652</v>
      </c>
      <c r="AG435" s="1">
        <v>180</v>
      </c>
      <c r="AI435" s="1" t="s">
        <v>796</v>
      </c>
      <c r="AJ435" s="1" t="s">
        <v>449</v>
      </c>
    </row>
    <row r="436" spans="1:36" ht="60" x14ac:dyDescent="0.25">
      <c r="A436" s="1" t="s">
        <v>768</v>
      </c>
      <c r="B436" s="1">
        <v>21423</v>
      </c>
      <c r="D436" s="1" t="s">
        <v>1499</v>
      </c>
      <c r="F436" s="1" t="s">
        <v>58</v>
      </c>
      <c r="G436" s="1" t="s">
        <v>164</v>
      </c>
      <c r="H436" s="48">
        <v>15000</v>
      </c>
      <c r="K436" s="36">
        <v>45694</v>
      </c>
      <c r="L436" s="36">
        <v>45694</v>
      </c>
      <c r="M436" s="36">
        <v>45514</v>
      </c>
      <c r="N436" s="1" t="s">
        <v>864</v>
      </c>
      <c r="O436" s="1" t="s">
        <v>114</v>
      </c>
      <c r="P436" s="1" t="s">
        <v>697</v>
      </c>
      <c r="Q436" s="1" t="s">
        <v>549</v>
      </c>
      <c r="S436" s="1" t="s">
        <v>145</v>
      </c>
      <c r="T436" s="1" t="s">
        <v>811</v>
      </c>
      <c r="V436" s="1" t="s">
        <v>145</v>
      </c>
      <c r="W436" s="1" t="s">
        <v>145</v>
      </c>
      <c r="X436" s="1" t="s">
        <v>766</v>
      </c>
      <c r="AC436" s="1" t="s">
        <v>120</v>
      </c>
      <c r="AG436" s="1">
        <v>180</v>
      </c>
      <c r="AI436" s="1" t="s">
        <v>865</v>
      </c>
      <c r="AJ436" s="1" t="s">
        <v>1282</v>
      </c>
    </row>
    <row r="437" spans="1:36" ht="60" x14ac:dyDescent="0.25">
      <c r="A437" s="1" t="s">
        <v>768</v>
      </c>
      <c r="B437" s="1">
        <v>21424</v>
      </c>
      <c r="D437" s="1" t="s">
        <v>1500</v>
      </c>
      <c r="F437" s="1" t="s">
        <v>58</v>
      </c>
      <c r="G437" s="1" t="s">
        <v>164</v>
      </c>
      <c r="H437" s="48">
        <v>29273</v>
      </c>
      <c r="K437" s="36">
        <v>45536</v>
      </c>
      <c r="L437" s="36">
        <v>45747</v>
      </c>
      <c r="M437" s="36">
        <v>45567</v>
      </c>
      <c r="N437" s="1" t="s">
        <v>1501</v>
      </c>
      <c r="O437" s="1" t="s">
        <v>114</v>
      </c>
      <c r="P437" s="1" t="s">
        <v>1091</v>
      </c>
      <c r="Q437" s="1" t="s">
        <v>646</v>
      </c>
      <c r="S437" s="1" t="s">
        <v>657</v>
      </c>
      <c r="T437" s="1" t="s">
        <v>385</v>
      </c>
      <c r="V437" s="1" t="s">
        <v>806</v>
      </c>
      <c r="W437" s="1" t="s">
        <v>657</v>
      </c>
      <c r="X437" s="1" t="s">
        <v>766</v>
      </c>
      <c r="AC437" s="1" t="s">
        <v>652</v>
      </c>
      <c r="AG437" s="1">
        <v>180</v>
      </c>
      <c r="AI437" s="1" t="s">
        <v>149</v>
      </c>
      <c r="AJ437" s="1" t="s">
        <v>657</v>
      </c>
    </row>
    <row r="438" spans="1:36" ht="60" x14ac:dyDescent="0.25">
      <c r="A438" s="1" t="s">
        <v>768</v>
      </c>
      <c r="B438" s="1" t="s">
        <v>1502</v>
      </c>
      <c r="D438" s="1" t="s">
        <v>1503</v>
      </c>
      <c r="F438" s="1" t="s">
        <v>58</v>
      </c>
      <c r="G438" s="1" t="s">
        <v>164</v>
      </c>
      <c r="H438" s="48">
        <v>12968</v>
      </c>
      <c r="K438" s="36">
        <v>45694</v>
      </c>
      <c r="L438" s="36">
        <v>45694</v>
      </c>
      <c r="M438" s="36">
        <v>45514</v>
      </c>
      <c r="N438" s="1" t="s">
        <v>836</v>
      </c>
      <c r="O438" s="1" t="s">
        <v>114</v>
      </c>
      <c r="P438" s="1">
        <v>3617412</v>
      </c>
      <c r="Q438" s="1" t="s">
        <v>646</v>
      </c>
      <c r="S438" s="1" t="s">
        <v>145</v>
      </c>
      <c r="T438" s="1" t="s">
        <v>811</v>
      </c>
      <c r="V438" s="1" t="s">
        <v>145</v>
      </c>
      <c r="W438" s="1" t="s">
        <v>145</v>
      </c>
      <c r="X438" s="1" t="s">
        <v>766</v>
      </c>
      <c r="AC438" s="1" t="s">
        <v>652</v>
      </c>
      <c r="AG438" s="1">
        <v>180</v>
      </c>
      <c r="AI438" s="1" t="s">
        <v>777</v>
      </c>
      <c r="AJ438" s="1" t="s">
        <v>1282</v>
      </c>
    </row>
    <row r="439" spans="1:36" ht="60" x14ac:dyDescent="0.25">
      <c r="A439" s="1" t="s">
        <v>768</v>
      </c>
      <c r="B439" s="1" t="s">
        <v>1504</v>
      </c>
      <c r="D439" s="1" t="s">
        <v>1505</v>
      </c>
      <c r="F439" s="1" t="s">
        <v>58</v>
      </c>
      <c r="G439" s="1" t="s">
        <v>164</v>
      </c>
      <c r="H439" s="48">
        <v>10000</v>
      </c>
      <c r="K439" s="36">
        <v>45698</v>
      </c>
      <c r="L439" s="36">
        <v>45775</v>
      </c>
      <c r="M439" s="36">
        <v>45595</v>
      </c>
      <c r="N439" s="1" t="s">
        <v>1506</v>
      </c>
      <c r="O439" s="1" t="s">
        <v>114</v>
      </c>
      <c r="P439" s="1">
        <v>6352724</v>
      </c>
      <c r="Q439" s="1" t="s">
        <v>646</v>
      </c>
      <c r="S439" s="1" t="s">
        <v>1189</v>
      </c>
      <c r="T439" s="1" t="s">
        <v>385</v>
      </c>
      <c r="V439" s="1" t="s">
        <v>806</v>
      </c>
      <c r="W439" s="1" t="s">
        <v>1190</v>
      </c>
      <c r="X439" s="1" t="s">
        <v>766</v>
      </c>
      <c r="AC439" s="1" t="s">
        <v>652</v>
      </c>
      <c r="AG439" s="1">
        <v>180</v>
      </c>
      <c r="AI439" s="1" t="s">
        <v>177</v>
      </c>
      <c r="AJ439" s="1" t="s">
        <v>509</v>
      </c>
    </row>
    <row r="440" spans="1:36" ht="60" x14ac:dyDescent="0.25">
      <c r="A440" s="1" t="s">
        <v>768</v>
      </c>
      <c r="B440" s="1">
        <v>21426</v>
      </c>
      <c r="D440" s="1" t="s">
        <v>1507</v>
      </c>
      <c r="F440" s="1" t="s">
        <v>58</v>
      </c>
      <c r="G440" s="1" t="s">
        <v>106</v>
      </c>
      <c r="H440" s="48">
        <v>33333</v>
      </c>
      <c r="K440" s="36">
        <v>45695</v>
      </c>
      <c r="L440" s="36">
        <v>45747</v>
      </c>
      <c r="M440" s="36">
        <v>45567</v>
      </c>
      <c r="N440" s="1" t="s">
        <v>629</v>
      </c>
      <c r="O440" s="1" t="s">
        <v>114</v>
      </c>
      <c r="P440" s="1">
        <v>9389147</v>
      </c>
      <c r="Q440" s="1" t="s">
        <v>646</v>
      </c>
      <c r="S440" s="1" t="s">
        <v>1102</v>
      </c>
      <c r="T440" s="1" t="s">
        <v>780</v>
      </c>
      <c r="V440" s="1" t="s">
        <v>806</v>
      </c>
      <c r="W440" s="1" t="s">
        <v>1102</v>
      </c>
      <c r="X440" s="1" t="s">
        <v>44</v>
      </c>
      <c r="AC440" s="1" t="s">
        <v>652</v>
      </c>
      <c r="AG440" s="1">
        <v>180</v>
      </c>
      <c r="AI440" s="1" t="s">
        <v>177</v>
      </c>
      <c r="AJ440" s="1" t="s">
        <v>1414</v>
      </c>
    </row>
    <row r="441" spans="1:36" ht="60" x14ac:dyDescent="0.25">
      <c r="A441" s="1" t="s">
        <v>768</v>
      </c>
      <c r="B441" s="1">
        <v>21427</v>
      </c>
      <c r="D441" s="1" t="s">
        <v>1507</v>
      </c>
      <c r="F441" s="1" t="s">
        <v>58</v>
      </c>
      <c r="G441" s="1" t="s">
        <v>106</v>
      </c>
      <c r="H441" s="48">
        <v>33333</v>
      </c>
      <c r="K441" s="36">
        <v>45695</v>
      </c>
      <c r="L441" s="36">
        <v>45747</v>
      </c>
      <c r="M441" s="36">
        <v>45567</v>
      </c>
      <c r="N441" s="1" t="s">
        <v>1508</v>
      </c>
      <c r="O441" s="1" t="s">
        <v>114</v>
      </c>
      <c r="P441" s="1">
        <v>106129</v>
      </c>
      <c r="Q441" s="1" t="s">
        <v>646</v>
      </c>
      <c r="S441" s="1" t="s">
        <v>1102</v>
      </c>
      <c r="T441" s="1" t="s">
        <v>780</v>
      </c>
      <c r="V441" s="1" t="s">
        <v>806</v>
      </c>
      <c r="W441" s="1" t="s">
        <v>1102</v>
      </c>
      <c r="X441" s="1" t="s">
        <v>44</v>
      </c>
      <c r="AC441" s="1" t="s">
        <v>652</v>
      </c>
      <c r="AG441" s="1">
        <v>180</v>
      </c>
      <c r="AI441" s="1" t="s">
        <v>177</v>
      </c>
      <c r="AJ441" s="1" t="s">
        <v>1414</v>
      </c>
    </row>
    <row r="442" spans="1:36" ht="60" x14ac:dyDescent="0.25">
      <c r="A442" s="1" t="s">
        <v>768</v>
      </c>
      <c r="B442" s="1">
        <v>21428</v>
      </c>
      <c r="D442" s="1" t="s">
        <v>1509</v>
      </c>
      <c r="F442" s="1" t="s">
        <v>58</v>
      </c>
      <c r="G442" s="1" t="s">
        <v>106</v>
      </c>
      <c r="H442" s="48">
        <v>33333</v>
      </c>
      <c r="K442" s="36">
        <v>45695</v>
      </c>
      <c r="L442" s="36">
        <v>45747</v>
      </c>
      <c r="M442" s="36">
        <v>45567</v>
      </c>
      <c r="N442" s="1" t="s">
        <v>1510</v>
      </c>
      <c r="O442" s="1" t="s">
        <v>114</v>
      </c>
      <c r="P442" s="1">
        <v>101853</v>
      </c>
      <c r="Q442" s="1" t="s">
        <v>646</v>
      </c>
      <c r="S442" s="1" t="s">
        <v>1102</v>
      </c>
      <c r="T442" s="1" t="s">
        <v>780</v>
      </c>
      <c r="V442" s="1" t="s">
        <v>806</v>
      </c>
      <c r="W442" s="1" t="s">
        <v>1102</v>
      </c>
      <c r="X442" s="1" t="s">
        <v>44</v>
      </c>
      <c r="AC442" s="1" t="s">
        <v>652</v>
      </c>
      <c r="AG442" s="1">
        <v>180</v>
      </c>
      <c r="AI442" s="1" t="s">
        <v>177</v>
      </c>
      <c r="AJ442" s="1" t="s">
        <v>1414</v>
      </c>
    </row>
    <row r="443" spans="1:36" ht="60" x14ac:dyDescent="0.25">
      <c r="A443" s="1" t="s">
        <v>768</v>
      </c>
      <c r="B443" s="1">
        <v>21429</v>
      </c>
      <c r="D443" s="1" t="s">
        <v>1511</v>
      </c>
      <c r="F443" s="1" t="s">
        <v>58</v>
      </c>
      <c r="G443" s="1" t="s">
        <v>164</v>
      </c>
      <c r="H443" s="48">
        <v>10000</v>
      </c>
      <c r="K443" s="36">
        <v>45693</v>
      </c>
      <c r="L443" s="36">
        <v>45838</v>
      </c>
      <c r="M443" s="36">
        <v>45658</v>
      </c>
      <c r="N443" s="1" t="s">
        <v>1512</v>
      </c>
      <c r="O443" s="1" t="s">
        <v>853</v>
      </c>
      <c r="P443" s="1">
        <v>12108991</v>
      </c>
      <c r="Q443" s="1" t="s">
        <v>646</v>
      </c>
      <c r="S443" s="1" t="s">
        <v>167</v>
      </c>
      <c r="T443" s="1" t="s">
        <v>641</v>
      </c>
      <c r="V443" s="1" t="s">
        <v>792</v>
      </c>
      <c r="W443" s="1" t="s">
        <v>167</v>
      </c>
      <c r="X443" s="1" t="s">
        <v>766</v>
      </c>
      <c r="AC443" s="1" t="s">
        <v>652</v>
      </c>
      <c r="AG443" s="1">
        <v>180</v>
      </c>
      <c r="AI443" s="1" t="s">
        <v>177</v>
      </c>
      <c r="AJ443" s="1" t="s">
        <v>1513</v>
      </c>
    </row>
    <row r="444" spans="1:36" ht="60" x14ac:dyDescent="0.25">
      <c r="A444" s="1" t="s">
        <v>768</v>
      </c>
      <c r="B444" s="1">
        <v>21430</v>
      </c>
      <c r="D444" s="1" t="s">
        <v>1514</v>
      </c>
      <c r="F444" s="1" t="s">
        <v>58</v>
      </c>
      <c r="G444" s="1" t="s">
        <v>164</v>
      </c>
      <c r="H444" s="48">
        <v>24950</v>
      </c>
      <c r="K444" s="36">
        <v>45685</v>
      </c>
      <c r="L444" s="36">
        <v>45838</v>
      </c>
      <c r="M444" s="36">
        <v>45658</v>
      </c>
      <c r="N444" s="1" t="s">
        <v>1515</v>
      </c>
      <c r="O444" s="1" t="s">
        <v>114</v>
      </c>
      <c r="P444" s="1">
        <v>13095056</v>
      </c>
      <c r="Q444" s="1" t="s">
        <v>646</v>
      </c>
      <c r="S444" s="1" t="s">
        <v>167</v>
      </c>
      <c r="T444" s="1" t="s">
        <v>641</v>
      </c>
      <c r="V444" s="1" t="s">
        <v>792</v>
      </c>
      <c r="W444" s="1" t="s">
        <v>167</v>
      </c>
      <c r="X444" s="1" t="s">
        <v>766</v>
      </c>
      <c r="AC444" s="1" t="s">
        <v>652</v>
      </c>
      <c r="AG444" s="1">
        <v>180</v>
      </c>
      <c r="AI444" s="1" t="s">
        <v>177</v>
      </c>
      <c r="AJ444" s="1" t="s">
        <v>1513</v>
      </c>
    </row>
    <row r="445" spans="1:36" ht="60" x14ac:dyDescent="0.25">
      <c r="A445" s="1" t="s">
        <v>768</v>
      </c>
      <c r="B445" s="1">
        <v>21431</v>
      </c>
      <c r="D445" s="1" t="s">
        <v>1516</v>
      </c>
      <c r="F445" s="1" t="s">
        <v>58</v>
      </c>
      <c r="G445" s="1" t="s">
        <v>164</v>
      </c>
      <c r="H445" s="48">
        <v>15329</v>
      </c>
      <c r="K445" s="36">
        <v>45685</v>
      </c>
      <c r="L445" s="36">
        <v>45747</v>
      </c>
      <c r="M445" s="36">
        <v>45567</v>
      </c>
      <c r="N445" s="1" t="s">
        <v>1517</v>
      </c>
      <c r="O445" s="1" t="s">
        <v>114</v>
      </c>
      <c r="P445" s="1">
        <v>6041000</v>
      </c>
      <c r="Q445" s="1" t="s">
        <v>665</v>
      </c>
      <c r="S445" s="1" t="s">
        <v>167</v>
      </c>
      <c r="T445" s="1" t="s">
        <v>641</v>
      </c>
      <c r="V445" s="1" t="s">
        <v>792</v>
      </c>
      <c r="W445" s="1" t="s">
        <v>167</v>
      </c>
      <c r="X445" s="1" t="s">
        <v>766</v>
      </c>
      <c r="AC445" s="1" t="s">
        <v>335</v>
      </c>
      <c r="AG445" s="1">
        <v>180</v>
      </c>
      <c r="AI445" s="1" t="s">
        <v>918</v>
      </c>
      <c r="AJ445" s="1" t="s">
        <v>1513</v>
      </c>
    </row>
    <row r="446" spans="1:36" ht="60" x14ac:dyDescent="0.25">
      <c r="A446" s="1" t="s">
        <v>768</v>
      </c>
      <c r="B446" s="1">
        <v>21432</v>
      </c>
      <c r="D446" s="1" t="s">
        <v>1518</v>
      </c>
      <c r="F446" s="1" t="s">
        <v>58</v>
      </c>
      <c r="G446" s="1" t="s">
        <v>164</v>
      </c>
      <c r="H446" s="48">
        <v>23225</v>
      </c>
      <c r="K446" s="36">
        <v>45685</v>
      </c>
      <c r="L446" s="36">
        <v>45747</v>
      </c>
      <c r="M446" s="36">
        <v>45567</v>
      </c>
      <c r="N446" s="1" t="s">
        <v>1517</v>
      </c>
      <c r="O446" s="1" t="s">
        <v>114</v>
      </c>
      <c r="P446" s="1">
        <v>6041000</v>
      </c>
      <c r="Q446" s="1" t="s">
        <v>665</v>
      </c>
      <c r="S446" s="1" t="s">
        <v>167</v>
      </c>
      <c r="T446" s="1" t="s">
        <v>641</v>
      </c>
      <c r="V446" s="1" t="s">
        <v>792</v>
      </c>
      <c r="W446" s="1" t="s">
        <v>167</v>
      </c>
      <c r="X446" s="1" t="s">
        <v>766</v>
      </c>
      <c r="AC446" s="1" t="s">
        <v>335</v>
      </c>
      <c r="AG446" s="1">
        <v>180</v>
      </c>
      <c r="AI446" s="1" t="s">
        <v>918</v>
      </c>
      <c r="AJ446" s="1" t="s">
        <v>1513</v>
      </c>
    </row>
    <row r="447" spans="1:36" ht="60" x14ac:dyDescent="0.25">
      <c r="A447" s="1" t="s">
        <v>768</v>
      </c>
      <c r="B447" s="1">
        <v>21433</v>
      </c>
      <c r="D447" s="1" t="s">
        <v>1519</v>
      </c>
      <c r="F447" s="1" t="s">
        <v>58</v>
      </c>
      <c r="G447" s="1" t="s">
        <v>164</v>
      </c>
      <c r="H447" s="48">
        <v>15000</v>
      </c>
      <c r="K447" s="36">
        <v>45700</v>
      </c>
      <c r="L447" s="36">
        <v>45747</v>
      </c>
      <c r="M447" s="36">
        <v>45567</v>
      </c>
      <c r="N447" s="1" t="s">
        <v>1520</v>
      </c>
      <c r="O447" s="1" t="s">
        <v>114</v>
      </c>
      <c r="P447" s="1" t="s">
        <v>1521</v>
      </c>
      <c r="Q447" s="1" t="s">
        <v>646</v>
      </c>
      <c r="S447" s="1" t="s">
        <v>1495</v>
      </c>
      <c r="T447" s="1" t="s">
        <v>385</v>
      </c>
      <c r="V447" s="1" t="s">
        <v>787</v>
      </c>
      <c r="W447" s="1" t="s">
        <v>659</v>
      </c>
      <c r="X447" s="1" t="s">
        <v>766</v>
      </c>
      <c r="AC447" s="1" t="s">
        <v>652</v>
      </c>
      <c r="AG447" s="1">
        <v>180</v>
      </c>
      <c r="AI447" s="1" t="s">
        <v>177</v>
      </c>
      <c r="AJ447" s="1" t="s">
        <v>1495</v>
      </c>
    </row>
    <row r="448" spans="1:36" ht="60" x14ac:dyDescent="0.25">
      <c r="A448" s="1" t="s">
        <v>768</v>
      </c>
      <c r="B448" s="1">
        <v>21434</v>
      </c>
      <c r="D448" s="1" t="s">
        <v>1522</v>
      </c>
      <c r="F448" s="1" t="s">
        <v>58</v>
      </c>
      <c r="G448" s="1" t="s">
        <v>307</v>
      </c>
      <c r="H448" s="48">
        <v>16600</v>
      </c>
      <c r="K448" s="36">
        <v>45704</v>
      </c>
      <c r="L448" s="36">
        <v>46507</v>
      </c>
      <c r="M448" s="36">
        <v>46327</v>
      </c>
      <c r="N448" s="1" t="s">
        <v>686</v>
      </c>
      <c r="O448" s="1" t="s">
        <v>620</v>
      </c>
      <c r="P448" s="1">
        <v>320784</v>
      </c>
      <c r="Q448" s="1" t="s">
        <v>665</v>
      </c>
      <c r="S448" s="1" t="s">
        <v>683</v>
      </c>
      <c r="T448" s="1" t="s">
        <v>402</v>
      </c>
      <c r="V448" s="1" t="s">
        <v>787</v>
      </c>
      <c r="W448" s="1" t="s">
        <v>683</v>
      </c>
      <c r="X448" s="1" t="s">
        <v>766</v>
      </c>
      <c r="AC448" s="1" t="s">
        <v>120</v>
      </c>
      <c r="AG448" s="1">
        <v>180</v>
      </c>
      <c r="AI448" s="1" t="s">
        <v>788</v>
      </c>
      <c r="AJ448" s="1" t="s">
        <v>444</v>
      </c>
    </row>
    <row r="449" spans="1:36" ht="60" x14ac:dyDescent="0.25">
      <c r="A449" s="1" t="s">
        <v>768</v>
      </c>
      <c r="B449" s="1">
        <v>21435</v>
      </c>
      <c r="D449" s="1" t="s">
        <v>1523</v>
      </c>
      <c r="F449" s="1" t="s">
        <v>58</v>
      </c>
      <c r="G449" s="1" t="s">
        <v>307</v>
      </c>
      <c r="H449" s="48">
        <v>9318</v>
      </c>
      <c r="K449" s="36">
        <v>45383</v>
      </c>
      <c r="L449" s="36">
        <v>45747</v>
      </c>
      <c r="M449" s="36">
        <v>45567</v>
      </c>
      <c r="N449" s="1" t="s">
        <v>1524</v>
      </c>
      <c r="O449" s="1" t="s">
        <v>114</v>
      </c>
      <c r="P449" s="1">
        <v>3727685</v>
      </c>
      <c r="Q449" s="1" t="s">
        <v>665</v>
      </c>
      <c r="S449" s="1" t="s">
        <v>248</v>
      </c>
      <c r="T449" s="1" t="s">
        <v>662</v>
      </c>
      <c r="V449" s="1" t="s">
        <v>792</v>
      </c>
      <c r="W449" s="1" t="s">
        <v>489</v>
      </c>
      <c r="X449" s="1" t="s">
        <v>766</v>
      </c>
      <c r="AC449" s="1" t="s">
        <v>120</v>
      </c>
      <c r="AG449" s="1">
        <v>180</v>
      </c>
      <c r="AI449" s="1" t="s">
        <v>54</v>
      </c>
      <c r="AJ449" s="1" t="s">
        <v>248</v>
      </c>
    </row>
    <row r="450" spans="1:36" ht="60" x14ac:dyDescent="0.25">
      <c r="A450" s="1" t="s">
        <v>768</v>
      </c>
      <c r="B450" s="1">
        <v>21436</v>
      </c>
      <c r="D450" s="1" t="s">
        <v>1525</v>
      </c>
      <c r="F450" s="1" t="s">
        <v>58</v>
      </c>
      <c r="G450" s="1" t="s">
        <v>164</v>
      </c>
      <c r="H450" s="48">
        <v>10625</v>
      </c>
      <c r="K450" s="36">
        <v>45699</v>
      </c>
      <c r="L450" s="36">
        <v>45744</v>
      </c>
      <c r="M450" s="36">
        <v>45564</v>
      </c>
      <c r="N450" s="1" t="s">
        <v>1032</v>
      </c>
      <c r="O450" s="1" t="s">
        <v>114</v>
      </c>
      <c r="P450" s="1">
        <v>3420676</v>
      </c>
      <c r="Q450" s="1" t="s">
        <v>670</v>
      </c>
      <c r="S450" s="1" t="s">
        <v>1033</v>
      </c>
      <c r="T450" s="1" t="s">
        <v>811</v>
      </c>
      <c r="V450" s="1" t="s">
        <v>792</v>
      </c>
      <c r="W450" s="1" t="s">
        <v>1033</v>
      </c>
      <c r="X450" s="1" t="s">
        <v>44</v>
      </c>
      <c r="AC450" s="1" t="s">
        <v>652</v>
      </c>
      <c r="AG450" s="1">
        <v>180</v>
      </c>
      <c r="AI450" s="1" t="s">
        <v>955</v>
      </c>
      <c r="AJ450" s="1" t="s">
        <v>1526</v>
      </c>
    </row>
    <row r="451" spans="1:36" ht="60" x14ac:dyDescent="0.25">
      <c r="A451" s="1" t="s">
        <v>768</v>
      </c>
      <c r="B451" s="1">
        <v>21437</v>
      </c>
      <c r="D451" s="1" t="s">
        <v>1527</v>
      </c>
      <c r="F451" s="1" t="s">
        <v>58</v>
      </c>
      <c r="G451" s="1" t="s">
        <v>164</v>
      </c>
      <c r="H451" s="48">
        <v>20000</v>
      </c>
      <c r="K451" s="36">
        <v>45705</v>
      </c>
      <c r="L451" s="36">
        <v>45735</v>
      </c>
      <c r="M451" s="36">
        <v>45555</v>
      </c>
      <c r="N451" s="1" t="s">
        <v>1528</v>
      </c>
      <c r="O451" s="1" t="s">
        <v>114</v>
      </c>
      <c r="P451" s="1">
        <v>2049511</v>
      </c>
      <c r="Q451" s="1" t="s">
        <v>646</v>
      </c>
      <c r="S451" s="1" t="s">
        <v>1189</v>
      </c>
      <c r="T451" s="1" t="s">
        <v>678</v>
      </c>
      <c r="V451" s="1" t="s">
        <v>806</v>
      </c>
      <c r="W451" s="1" t="s">
        <v>1190</v>
      </c>
      <c r="X451" s="1" t="s">
        <v>766</v>
      </c>
      <c r="AC451" s="1" t="s">
        <v>652</v>
      </c>
      <c r="AG451" s="1">
        <v>180</v>
      </c>
      <c r="AI451" s="1" t="s">
        <v>177</v>
      </c>
      <c r="AJ451" s="1" t="s">
        <v>509</v>
      </c>
    </row>
    <row r="452" spans="1:36" ht="60" x14ac:dyDescent="0.25">
      <c r="A452" s="1" t="s">
        <v>768</v>
      </c>
      <c r="B452" s="1">
        <v>21438</v>
      </c>
      <c r="D452" s="1" t="s">
        <v>1529</v>
      </c>
      <c r="F452" s="1" t="s">
        <v>58</v>
      </c>
      <c r="G452" s="1" t="s">
        <v>164</v>
      </c>
      <c r="H452" s="48">
        <v>20000</v>
      </c>
      <c r="K452" s="36">
        <v>45700</v>
      </c>
      <c r="L452" s="36">
        <v>45735</v>
      </c>
      <c r="M452" s="36">
        <v>45555</v>
      </c>
      <c r="N452" s="1" t="s">
        <v>1530</v>
      </c>
      <c r="O452" s="1" t="s">
        <v>114</v>
      </c>
      <c r="P452" s="1">
        <v>4480792</v>
      </c>
      <c r="Q452" s="1" t="s">
        <v>646</v>
      </c>
      <c r="S452" s="1" t="s">
        <v>1189</v>
      </c>
      <c r="T452" s="1" t="s">
        <v>678</v>
      </c>
      <c r="V452" s="1" t="s">
        <v>806</v>
      </c>
      <c r="W452" s="1" t="s">
        <v>1190</v>
      </c>
      <c r="X452" s="1" t="s">
        <v>766</v>
      </c>
      <c r="AC452" s="1" t="s">
        <v>652</v>
      </c>
      <c r="AG452" s="1">
        <v>180</v>
      </c>
      <c r="AI452" s="1" t="s">
        <v>177</v>
      </c>
      <c r="AJ452" s="1" t="s">
        <v>509</v>
      </c>
    </row>
    <row r="453" spans="1:36" ht="60" x14ac:dyDescent="0.25">
      <c r="A453" s="1" t="s">
        <v>768</v>
      </c>
      <c r="B453" s="1">
        <v>21439</v>
      </c>
      <c r="D453" s="1" t="s">
        <v>1531</v>
      </c>
      <c r="F453" s="1" t="s">
        <v>58</v>
      </c>
      <c r="G453" s="1" t="s">
        <v>164</v>
      </c>
      <c r="H453" s="48">
        <v>40000</v>
      </c>
      <c r="K453" s="36">
        <v>45700</v>
      </c>
      <c r="L453" s="36">
        <v>45700</v>
      </c>
      <c r="M453" s="36">
        <v>45520</v>
      </c>
      <c r="N453" s="1" t="s">
        <v>1532</v>
      </c>
      <c r="O453" s="1" t="s">
        <v>114</v>
      </c>
      <c r="P453" s="1">
        <v>3150254</v>
      </c>
      <c r="Q453" s="1" t="s">
        <v>646</v>
      </c>
      <c r="S453" s="1" t="s">
        <v>99</v>
      </c>
      <c r="T453" s="1" t="s">
        <v>776</v>
      </c>
      <c r="V453" s="1" t="s">
        <v>781</v>
      </c>
      <c r="W453" s="1" t="s">
        <v>99</v>
      </c>
      <c r="X453" s="1" t="s">
        <v>766</v>
      </c>
      <c r="AC453" s="1" t="s">
        <v>652</v>
      </c>
      <c r="AG453" s="1">
        <v>180</v>
      </c>
      <c r="AI453" s="1" t="s">
        <v>777</v>
      </c>
      <c r="AJ453" s="1" t="s">
        <v>99</v>
      </c>
    </row>
    <row r="454" spans="1:36" ht="45" x14ac:dyDescent="0.25">
      <c r="A454" s="1" t="s">
        <v>768</v>
      </c>
      <c r="B454" s="1">
        <v>21440</v>
      </c>
      <c r="D454" s="1" t="s">
        <v>1533</v>
      </c>
      <c r="F454" s="1" t="s">
        <v>58</v>
      </c>
      <c r="G454" s="1" t="s">
        <v>164</v>
      </c>
      <c r="H454" s="48">
        <v>6000</v>
      </c>
      <c r="K454" s="36">
        <v>45701</v>
      </c>
      <c r="L454" s="36">
        <v>45808</v>
      </c>
      <c r="M454" s="36">
        <v>45628</v>
      </c>
      <c r="N454" s="1" t="s">
        <v>581</v>
      </c>
      <c r="O454" s="1" t="s">
        <v>880</v>
      </c>
      <c r="P454" s="1" t="s">
        <v>1534</v>
      </c>
      <c r="Q454" s="1" t="s">
        <v>646</v>
      </c>
      <c r="S454" s="1" t="s">
        <v>655</v>
      </c>
      <c r="T454" s="1" t="s">
        <v>385</v>
      </c>
      <c r="V454" s="1" t="s">
        <v>1535</v>
      </c>
      <c r="W454" s="1" t="s">
        <v>1189</v>
      </c>
      <c r="X454" s="1" t="s">
        <v>766</v>
      </c>
      <c r="AC454" s="1" t="s">
        <v>652</v>
      </c>
      <c r="AG454" s="1">
        <v>180</v>
      </c>
      <c r="AI454" s="1" t="s">
        <v>177</v>
      </c>
      <c r="AJ454" s="1" t="s">
        <v>1454</v>
      </c>
    </row>
    <row r="455" spans="1:36" ht="60" x14ac:dyDescent="0.25">
      <c r="A455" s="1" t="s">
        <v>768</v>
      </c>
      <c r="B455" s="1">
        <v>21441</v>
      </c>
      <c r="D455" s="1" t="s">
        <v>1536</v>
      </c>
      <c r="F455" s="1" t="s">
        <v>58</v>
      </c>
      <c r="G455" s="1" t="s">
        <v>164</v>
      </c>
      <c r="H455" s="48">
        <v>13709</v>
      </c>
      <c r="K455" s="36">
        <v>45383</v>
      </c>
      <c r="L455" s="36">
        <v>45747</v>
      </c>
      <c r="M455" s="36">
        <v>45567</v>
      </c>
      <c r="N455" s="1" t="s">
        <v>1537</v>
      </c>
      <c r="O455" s="1" t="s">
        <v>114</v>
      </c>
      <c r="P455" s="1">
        <v>4158628</v>
      </c>
      <c r="Q455" s="1" t="s">
        <v>665</v>
      </c>
      <c r="S455" s="1" t="s">
        <v>248</v>
      </c>
      <c r="T455" s="1" t="s">
        <v>662</v>
      </c>
      <c r="V455" s="1" t="s">
        <v>792</v>
      </c>
      <c r="W455" s="1" t="s">
        <v>582</v>
      </c>
      <c r="X455" s="1" t="s">
        <v>766</v>
      </c>
      <c r="AC455" s="1" t="s">
        <v>120</v>
      </c>
      <c r="AG455" s="1">
        <v>180</v>
      </c>
      <c r="AI455" s="1" t="s">
        <v>54</v>
      </c>
      <c r="AJ455" s="1" t="s">
        <v>248</v>
      </c>
    </row>
    <row r="456" spans="1:36" ht="45" x14ac:dyDescent="0.25">
      <c r="A456" s="1" t="s">
        <v>763</v>
      </c>
      <c r="B456" s="1">
        <v>21442</v>
      </c>
      <c r="D456" s="1" t="s">
        <v>176</v>
      </c>
      <c r="F456" s="1" t="s">
        <v>765</v>
      </c>
      <c r="H456" s="48">
        <v>100000</v>
      </c>
      <c r="K456" s="36">
        <v>45962</v>
      </c>
      <c r="M456" s="36" t="s">
        <v>649</v>
      </c>
      <c r="Q456" s="1" t="s">
        <v>646</v>
      </c>
      <c r="S456" s="1" t="s">
        <v>85</v>
      </c>
      <c r="T456" s="1" t="s">
        <v>692</v>
      </c>
      <c r="V456" s="1" t="s">
        <v>781</v>
      </c>
      <c r="W456" s="1" t="s">
        <v>85</v>
      </c>
      <c r="X456" s="1" t="s">
        <v>44</v>
      </c>
      <c r="AC456" s="1" t="s">
        <v>652</v>
      </c>
      <c r="AG456" s="1">
        <v>180</v>
      </c>
      <c r="AI456" s="1" t="s">
        <v>177</v>
      </c>
      <c r="AJ456" s="1" t="s">
        <v>1428</v>
      </c>
    </row>
    <row r="457" spans="1:36" ht="60" x14ac:dyDescent="0.25">
      <c r="A457" s="1" t="s">
        <v>768</v>
      </c>
      <c r="B457" s="1">
        <v>21443</v>
      </c>
      <c r="D457" s="1" t="s">
        <v>1538</v>
      </c>
      <c r="F457" s="1" t="s">
        <v>58</v>
      </c>
      <c r="G457" s="1" t="s">
        <v>164</v>
      </c>
      <c r="H457" s="48">
        <v>16333</v>
      </c>
      <c r="K457" s="36">
        <v>45383</v>
      </c>
      <c r="L457" s="36">
        <v>45747</v>
      </c>
      <c r="M457" s="36">
        <v>45567</v>
      </c>
      <c r="N457" s="1" t="s">
        <v>1537</v>
      </c>
      <c r="O457" s="1" t="s">
        <v>114</v>
      </c>
      <c r="P457" s="1">
        <v>4158628</v>
      </c>
      <c r="Q457" s="1" t="s">
        <v>665</v>
      </c>
      <c r="S457" s="1" t="s">
        <v>248</v>
      </c>
      <c r="T457" s="1" t="s">
        <v>662</v>
      </c>
      <c r="V457" s="1" t="s">
        <v>792</v>
      </c>
      <c r="W457" s="1" t="s">
        <v>582</v>
      </c>
      <c r="X457" s="1" t="s">
        <v>766</v>
      </c>
      <c r="AC457" s="1" t="s">
        <v>120</v>
      </c>
      <c r="AG457" s="1">
        <v>180</v>
      </c>
      <c r="AI457" s="1" t="s">
        <v>54</v>
      </c>
      <c r="AJ457" s="1" t="s">
        <v>248</v>
      </c>
    </row>
    <row r="458" spans="1:36" ht="105" x14ac:dyDescent="0.25">
      <c r="A458" s="1" t="s">
        <v>768</v>
      </c>
      <c r="B458" s="1">
        <v>21444</v>
      </c>
      <c r="D458" s="1" t="s">
        <v>1539</v>
      </c>
      <c r="F458" s="1" t="s">
        <v>58</v>
      </c>
      <c r="G458" s="1" t="s">
        <v>307</v>
      </c>
      <c r="H458" s="48">
        <v>41000</v>
      </c>
      <c r="K458" s="36">
        <v>45712</v>
      </c>
      <c r="L458" s="36">
        <v>45747</v>
      </c>
      <c r="M458" s="36">
        <v>45567</v>
      </c>
      <c r="N458" s="1" t="s">
        <v>1540</v>
      </c>
      <c r="O458" s="1" t="s">
        <v>620</v>
      </c>
      <c r="P458" s="1">
        <v>3536032</v>
      </c>
      <c r="Q458" s="1" t="s">
        <v>646</v>
      </c>
      <c r="S458" s="1" t="s">
        <v>205</v>
      </c>
      <c r="T458" s="1" t="s">
        <v>385</v>
      </c>
      <c r="V458" s="1" t="s">
        <v>806</v>
      </c>
      <c r="W458" s="1" t="s">
        <v>659</v>
      </c>
      <c r="X458" s="1" t="s">
        <v>44</v>
      </c>
      <c r="AC458" s="1" t="s">
        <v>652</v>
      </c>
      <c r="AG458" s="1">
        <v>180</v>
      </c>
      <c r="AI458" s="1" t="s">
        <v>355</v>
      </c>
      <c r="AJ458" s="1" t="s">
        <v>205</v>
      </c>
    </row>
    <row r="459" spans="1:36" ht="60" x14ac:dyDescent="0.25">
      <c r="A459" s="1" t="s">
        <v>768</v>
      </c>
      <c r="B459" s="1">
        <v>21445</v>
      </c>
      <c r="D459" s="1" t="s">
        <v>1405</v>
      </c>
      <c r="F459" s="1" t="s">
        <v>58</v>
      </c>
      <c r="G459" s="1" t="s">
        <v>164</v>
      </c>
      <c r="H459" s="48">
        <v>10000</v>
      </c>
      <c r="K459" s="36">
        <v>45702</v>
      </c>
      <c r="L459" s="36">
        <v>45702</v>
      </c>
      <c r="M459" s="36">
        <v>45522</v>
      </c>
      <c r="N459" s="1" t="s">
        <v>39</v>
      </c>
      <c r="O459" s="1" t="s">
        <v>114</v>
      </c>
      <c r="P459" s="1" t="s">
        <v>697</v>
      </c>
      <c r="Q459" s="1" t="s">
        <v>549</v>
      </c>
      <c r="S459" s="1" t="s">
        <v>145</v>
      </c>
      <c r="T459" s="1" t="s">
        <v>811</v>
      </c>
      <c r="V459" s="1" t="s">
        <v>145</v>
      </c>
      <c r="W459" s="1" t="s">
        <v>145</v>
      </c>
      <c r="X459" s="1" t="s">
        <v>766</v>
      </c>
      <c r="AC459" s="1" t="s">
        <v>120</v>
      </c>
      <c r="AG459" s="1">
        <v>180</v>
      </c>
      <c r="AI459" s="1" t="s">
        <v>865</v>
      </c>
      <c r="AJ459" s="1" t="s">
        <v>1282</v>
      </c>
    </row>
    <row r="460" spans="1:36" ht="60" x14ac:dyDescent="0.25">
      <c r="A460" s="1" t="s">
        <v>768</v>
      </c>
      <c r="B460" s="1">
        <v>21446</v>
      </c>
      <c r="D460" s="1" t="s">
        <v>1289</v>
      </c>
      <c r="F460" s="1" t="s">
        <v>58</v>
      </c>
      <c r="G460" s="1" t="s">
        <v>164</v>
      </c>
      <c r="H460" s="48">
        <v>15000</v>
      </c>
      <c r="K460" s="36">
        <v>45702</v>
      </c>
      <c r="L460" s="36">
        <v>45702</v>
      </c>
      <c r="M460" s="36">
        <v>45522</v>
      </c>
      <c r="N460" s="1" t="s">
        <v>864</v>
      </c>
      <c r="O460" s="1" t="s">
        <v>114</v>
      </c>
      <c r="P460" s="1" t="s">
        <v>697</v>
      </c>
      <c r="Q460" s="1" t="s">
        <v>549</v>
      </c>
      <c r="S460" s="1" t="s">
        <v>145</v>
      </c>
      <c r="T460" s="1" t="s">
        <v>811</v>
      </c>
      <c r="V460" s="1" t="s">
        <v>145</v>
      </c>
      <c r="W460" s="1" t="s">
        <v>145</v>
      </c>
      <c r="X460" s="1" t="s">
        <v>766</v>
      </c>
      <c r="AC460" s="1" t="s">
        <v>120</v>
      </c>
      <c r="AG460" s="1">
        <v>180</v>
      </c>
      <c r="AI460" s="1" t="s">
        <v>865</v>
      </c>
      <c r="AJ460" s="1" t="s">
        <v>1282</v>
      </c>
    </row>
    <row r="461" spans="1:36" ht="45" x14ac:dyDescent="0.25">
      <c r="A461" s="1" t="s">
        <v>763</v>
      </c>
      <c r="B461" s="1">
        <v>21447</v>
      </c>
      <c r="D461" s="1" t="s">
        <v>1541</v>
      </c>
      <c r="F461" s="1" t="s">
        <v>765</v>
      </c>
      <c r="H461" s="48">
        <v>200000</v>
      </c>
      <c r="K461" s="36">
        <v>45707</v>
      </c>
      <c r="M461" s="36" t="s">
        <v>649</v>
      </c>
      <c r="Q461" s="1" t="s">
        <v>646</v>
      </c>
      <c r="S461" s="1" t="s">
        <v>1542</v>
      </c>
      <c r="T461" s="1" t="s">
        <v>678</v>
      </c>
      <c r="V461" s="1" t="s">
        <v>806</v>
      </c>
      <c r="W461" s="1" t="s">
        <v>418</v>
      </c>
      <c r="X461" s="1" t="s">
        <v>766</v>
      </c>
      <c r="AC461" s="1" t="s">
        <v>652</v>
      </c>
      <c r="AG461" s="1">
        <v>180</v>
      </c>
      <c r="AI461" s="1" t="s">
        <v>177</v>
      </c>
      <c r="AJ461" s="1" t="s">
        <v>1543</v>
      </c>
    </row>
    <row r="462" spans="1:36" ht="60" x14ac:dyDescent="0.25">
      <c r="A462" s="1" t="s">
        <v>768</v>
      </c>
      <c r="B462" s="1">
        <v>21448</v>
      </c>
      <c r="D462" s="1" t="s">
        <v>1544</v>
      </c>
      <c r="F462" s="1" t="s">
        <v>58</v>
      </c>
      <c r="G462" s="1" t="s">
        <v>164</v>
      </c>
      <c r="H462" s="48">
        <v>25000</v>
      </c>
      <c r="K462" s="36">
        <v>45705</v>
      </c>
      <c r="L462" s="36">
        <v>45744</v>
      </c>
      <c r="M462" s="36">
        <v>45564</v>
      </c>
      <c r="N462" s="1" t="s">
        <v>1545</v>
      </c>
      <c r="O462" s="1" t="s">
        <v>114</v>
      </c>
      <c r="P462" s="1">
        <v>10463462</v>
      </c>
      <c r="Q462" s="1" t="s">
        <v>646</v>
      </c>
      <c r="S462" s="1" t="s">
        <v>1189</v>
      </c>
      <c r="T462" s="1" t="s">
        <v>678</v>
      </c>
      <c r="V462" s="1" t="s">
        <v>806</v>
      </c>
      <c r="W462" s="1" t="s">
        <v>1190</v>
      </c>
      <c r="X462" s="1" t="s">
        <v>766</v>
      </c>
      <c r="AC462" s="1" t="s">
        <v>652</v>
      </c>
      <c r="AG462" s="1">
        <v>180</v>
      </c>
      <c r="AI462" s="1" t="s">
        <v>177</v>
      </c>
      <c r="AJ462" s="1" t="s">
        <v>509</v>
      </c>
    </row>
    <row r="463" spans="1:36" ht="60" x14ac:dyDescent="0.25">
      <c r="A463" s="1" t="s">
        <v>768</v>
      </c>
      <c r="B463" s="1">
        <v>21449</v>
      </c>
      <c r="D463" s="1" t="s">
        <v>1546</v>
      </c>
      <c r="F463" s="1" t="s">
        <v>58</v>
      </c>
      <c r="G463" s="1" t="s">
        <v>164</v>
      </c>
      <c r="H463" s="48">
        <v>11981</v>
      </c>
      <c r="K463" s="36">
        <v>45536</v>
      </c>
      <c r="L463" s="36">
        <v>45702</v>
      </c>
      <c r="M463" s="36">
        <v>45522</v>
      </c>
      <c r="N463" s="1" t="s">
        <v>1501</v>
      </c>
      <c r="O463" s="1" t="s">
        <v>114</v>
      </c>
      <c r="P463" s="1" t="s">
        <v>1091</v>
      </c>
      <c r="Q463" s="1" t="s">
        <v>646</v>
      </c>
      <c r="S463" s="1" t="s">
        <v>657</v>
      </c>
      <c r="T463" s="1" t="s">
        <v>385</v>
      </c>
      <c r="V463" s="1" t="s">
        <v>806</v>
      </c>
      <c r="W463" s="1" t="s">
        <v>657</v>
      </c>
      <c r="X463" s="1" t="s">
        <v>766</v>
      </c>
      <c r="AC463" s="1" t="s">
        <v>652</v>
      </c>
      <c r="AG463" s="1">
        <v>180</v>
      </c>
      <c r="AI463" s="1" t="s">
        <v>149</v>
      </c>
      <c r="AJ463" s="1" t="s">
        <v>657</v>
      </c>
    </row>
    <row r="464" spans="1:36" ht="60" x14ac:dyDescent="0.25">
      <c r="A464" s="1" t="s">
        <v>768</v>
      </c>
      <c r="B464" s="1">
        <v>21450</v>
      </c>
      <c r="D464" s="1" t="s">
        <v>1547</v>
      </c>
      <c r="F464" s="1" t="s">
        <v>58</v>
      </c>
      <c r="G464" s="1" t="s">
        <v>164</v>
      </c>
      <c r="H464" s="48">
        <v>6144</v>
      </c>
      <c r="K464" s="36">
        <v>45705</v>
      </c>
      <c r="L464" s="36">
        <v>45705</v>
      </c>
      <c r="M464" s="36">
        <v>45525</v>
      </c>
      <c r="N464" s="1" t="s">
        <v>1548</v>
      </c>
      <c r="O464" s="1" t="s">
        <v>620</v>
      </c>
      <c r="P464" s="1">
        <v>987160</v>
      </c>
      <c r="Q464" s="1" t="s">
        <v>670</v>
      </c>
      <c r="S464" s="1" t="s">
        <v>1549</v>
      </c>
      <c r="T464" s="1" t="s">
        <v>678</v>
      </c>
      <c r="V464" s="1" t="s">
        <v>806</v>
      </c>
      <c r="W464" s="1" t="s">
        <v>368</v>
      </c>
      <c r="X464" s="1" t="s">
        <v>766</v>
      </c>
      <c r="AC464" s="1" t="s">
        <v>335</v>
      </c>
      <c r="AG464" s="1">
        <v>180</v>
      </c>
      <c r="AI464" s="1" t="s">
        <v>875</v>
      </c>
      <c r="AJ464" s="1" t="s">
        <v>1550</v>
      </c>
    </row>
    <row r="465" spans="1:36" ht="60" x14ac:dyDescent="0.25">
      <c r="A465" s="1" t="s">
        <v>768</v>
      </c>
      <c r="B465" s="1">
        <v>21451</v>
      </c>
      <c r="D465" s="1" t="s">
        <v>1551</v>
      </c>
      <c r="F465" s="1" t="s">
        <v>58</v>
      </c>
      <c r="G465" s="1" t="s">
        <v>66</v>
      </c>
      <c r="H465" s="48">
        <v>19308</v>
      </c>
      <c r="K465" s="36">
        <v>45383</v>
      </c>
      <c r="L465" s="36">
        <v>45747</v>
      </c>
      <c r="M465" s="36">
        <v>45567</v>
      </c>
      <c r="N465" s="1" t="s">
        <v>1552</v>
      </c>
      <c r="O465" s="1" t="s">
        <v>114</v>
      </c>
      <c r="P465" s="1">
        <v>15884176</v>
      </c>
      <c r="Q465" s="1" t="s">
        <v>665</v>
      </c>
      <c r="S465" s="1" t="s">
        <v>248</v>
      </c>
      <c r="T465" s="1" t="s">
        <v>662</v>
      </c>
      <c r="V465" s="1" t="s">
        <v>792</v>
      </c>
      <c r="W465" s="1" t="s">
        <v>582</v>
      </c>
      <c r="X465" s="1" t="s">
        <v>766</v>
      </c>
      <c r="AC465" s="1" t="s">
        <v>335</v>
      </c>
      <c r="AG465" s="1">
        <v>180</v>
      </c>
      <c r="AI465" s="1" t="s">
        <v>54</v>
      </c>
      <c r="AJ465" s="1" t="s">
        <v>248</v>
      </c>
    </row>
    <row r="466" spans="1:36" ht="60" x14ac:dyDescent="0.25">
      <c r="A466" s="1" t="s">
        <v>763</v>
      </c>
      <c r="B466" s="1">
        <v>21452</v>
      </c>
      <c r="D466" s="1" t="s">
        <v>1553</v>
      </c>
      <c r="F466" s="1" t="s">
        <v>765</v>
      </c>
      <c r="H466" s="48">
        <v>2000000</v>
      </c>
      <c r="K466" s="36">
        <v>45747</v>
      </c>
      <c r="M466" s="36" t="s">
        <v>649</v>
      </c>
      <c r="Q466" s="1" t="s">
        <v>665</v>
      </c>
      <c r="S466" s="1" t="s">
        <v>657</v>
      </c>
      <c r="T466" s="1" t="s">
        <v>385</v>
      </c>
      <c r="V466" s="1" t="s">
        <v>787</v>
      </c>
      <c r="W466" s="1" t="s">
        <v>657</v>
      </c>
      <c r="X466" s="1" t="s">
        <v>766</v>
      </c>
      <c r="AC466" s="1" t="s">
        <v>120</v>
      </c>
      <c r="AG466" s="1">
        <v>180</v>
      </c>
      <c r="AI466" s="1" t="s">
        <v>788</v>
      </c>
      <c r="AJ466" s="1" t="s">
        <v>657</v>
      </c>
    </row>
    <row r="467" spans="1:36" ht="60" x14ac:dyDescent="0.25">
      <c r="A467" s="1" t="s">
        <v>768</v>
      </c>
      <c r="B467" s="1">
        <v>21453</v>
      </c>
      <c r="D467" s="1" t="s">
        <v>1554</v>
      </c>
      <c r="F467" s="1" t="s">
        <v>58</v>
      </c>
      <c r="G467" s="1" t="s">
        <v>164</v>
      </c>
      <c r="H467" s="48">
        <v>51200</v>
      </c>
      <c r="K467" s="36">
        <v>45690</v>
      </c>
      <c r="L467" s="36">
        <v>45808</v>
      </c>
      <c r="M467" s="36">
        <v>45628</v>
      </c>
      <c r="N467" s="1" t="s">
        <v>1456</v>
      </c>
      <c r="O467" s="1" t="s">
        <v>114</v>
      </c>
      <c r="P467" s="1">
        <v>5405140</v>
      </c>
      <c r="Q467" s="1" t="s">
        <v>665</v>
      </c>
      <c r="S467" s="1" t="s">
        <v>657</v>
      </c>
      <c r="T467" s="1" t="s">
        <v>385</v>
      </c>
      <c r="V467" s="1" t="s">
        <v>787</v>
      </c>
      <c r="W467" s="1" t="s">
        <v>657</v>
      </c>
      <c r="X467" s="1" t="s">
        <v>766</v>
      </c>
      <c r="AC467" s="1" t="s">
        <v>652</v>
      </c>
      <c r="AG467" s="1">
        <v>180</v>
      </c>
      <c r="AI467" s="1" t="s">
        <v>788</v>
      </c>
      <c r="AJ467" s="1" t="s">
        <v>657</v>
      </c>
    </row>
    <row r="468" spans="1:36" ht="60" x14ac:dyDescent="0.25">
      <c r="A468" s="1" t="s">
        <v>768</v>
      </c>
      <c r="B468" s="1">
        <v>21454</v>
      </c>
      <c r="D468" s="1" t="s">
        <v>1555</v>
      </c>
      <c r="F468" s="1" t="s">
        <v>58</v>
      </c>
      <c r="G468" s="1" t="s">
        <v>164</v>
      </c>
      <c r="H468" s="48">
        <v>10794</v>
      </c>
      <c r="K468" s="36">
        <v>45383</v>
      </c>
      <c r="L468" s="36">
        <v>45747</v>
      </c>
      <c r="M468" s="36">
        <v>45567</v>
      </c>
      <c r="N468" s="1" t="s">
        <v>1164</v>
      </c>
      <c r="O468" s="1" t="s">
        <v>114</v>
      </c>
      <c r="P468" s="1">
        <v>4158628</v>
      </c>
      <c r="Q468" s="1" t="s">
        <v>665</v>
      </c>
      <c r="S468" s="1" t="s">
        <v>248</v>
      </c>
      <c r="T468" s="1" t="s">
        <v>662</v>
      </c>
      <c r="V468" s="1" t="s">
        <v>792</v>
      </c>
      <c r="W468" s="1" t="s">
        <v>582</v>
      </c>
      <c r="X468" s="1" t="s">
        <v>766</v>
      </c>
      <c r="AC468" s="1" t="s">
        <v>120</v>
      </c>
      <c r="AG468" s="1">
        <v>180</v>
      </c>
      <c r="AI468" s="1" t="s">
        <v>54</v>
      </c>
      <c r="AJ468" s="1" t="s">
        <v>248</v>
      </c>
    </row>
    <row r="469" spans="1:36" ht="60" x14ac:dyDescent="0.25">
      <c r="A469" s="1" t="s">
        <v>768</v>
      </c>
      <c r="B469" s="1">
        <v>21455</v>
      </c>
      <c r="D469" s="1" t="s">
        <v>1556</v>
      </c>
      <c r="F469" s="1" t="s">
        <v>58</v>
      </c>
      <c r="G469" s="1" t="s">
        <v>164</v>
      </c>
      <c r="H469" s="48">
        <v>5655</v>
      </c>
      <c r="K469" s="36">
        <v>45659</v>
      </c>
      <c r="L469" s="36">
        <v>45708</v>
      </c>
      <c r="M469" s="36">
        <v>45528</v>
      </c>
      <c r="N469" s="1" t="s">
        <v>1557</v>
      </c>
      <c r="O469" s="1" t="s">
        <v>620</v>
      </c>
      <c r="P469" s="1" t="s">
        <v>1226</v>
      </c>
      <c r="Q469" s="1" t="s">
        <v>646</v>
      </c>
      <c r="S469" s="1" t="s">
        <v>351</v>
      </c>
      <c r="T469" s="1" t="s">
        <v>385</v>
      </c>
      <c r="V469" s="1" t="s">
        <v>806</v>
      </c>
      <c r="W469" s="1" t="s">
        <v>659</v>
      </c>
      <c r="X469" s="1" t="s">
        <v>766</v>
      </c>
      <c r="AC469" s="1" t="s">
        <v>652</v>
      </c>
      <c r="AG469" s="1">
        <v>180</v>
      </c>
      <c r="AI469" s="1" t="s">
        <v>177</v>
      </c>
      <c r="AJ469" s="1" t="s">
        <v>351</v>
      </c>
    </row>
    <row r="470" spans="1:36" ht="60" x14ac:dyDescent="0.25">
      <c r="A470" s="1" t="s">
        <v>768</v>
      </c>
      <c r="B470" s="1">
        <v>21456</v>
      </c>
      <c r="D470" s="1" t="s">
        <v>1558</v>
      </c>
      <c r="F470" s="1" t="s">
        <v>58</v>
      </c>
      <c r="G470" s="1" t="s">
        <v>307</v>
      </c>
      <c r="H470" s="48">
        <v>97300</v>
      </c>
      <c r="K470" s="36">
        <v>45711</v>
      </c>
      <c r="L470" s="36">
        <v>46904</v>
      </c>
      <c r="M470" s="36">
        <v>46724</v>
      </c>
      <c r="N470" s="1" t="s">
        <v>689</v>
      </c>
      <c r="O470" s="1" t="s">
        <v>114</v>
      </c>
      <c r="P470" s="1">
        <v>11548185</v>
      </c>
      <c r="Q470" s="1" t="s">
        <v>665</v>
      </c>
      <c r="S470" s="1" t="s">
        <v>449</v>
      </c>
      <c r="T470" s="1" t="s">
        <v>385</v>
      </c>
      <c r="V470" s="1" t="s">
        <v>1498</v>
      </c>
      <c r="W470" s="1" t="s">
        <v>659</v>
      </c>
      <c r="X470" s="1" t="s">
        <v>766</v>
      </c>
      <c r="AC470" s="1" t="s">
        <v>652</v>
      </c>
      <c r="AG470" s="1">
        <v>180</v>
      </c>
      <c r="AI470" s="1" t="s">
        <v>788</v>
      </c>
      <c r="AJ470" s="1" t="s">
        <v>449</v>
      </c>
    </row>
    <row r="471" spans="1:36" ht="75" x14ac:dyDescent="0.25">
      <c r="A471" s="1" t="s">
        <v>768</v>
      </c>
      <c r="B471" s="1">
        <v>21457</v>
      </c>
      <c r="D471" s="1" t="s">
        <v>1559</v>
      </c>
      <c r="F471" s="1" t="s">
        <v>58</v>
      </c>
      <c r="G471" s="1" t="s">
        <v>164</v>
      </c>
      <c r="H471" s="48">
        <v>7000</v>
      </c>
      <c r="K471" s="36">
        <v>45778</v>
      </c>
      <c r="L471" s="36">
        <v>46142</v>
      </c>
      <c r="M471" s="36">
        <v>45962</v>
      </c>
      <c r="N471" s="1" t="s">
        <v>690</v>
      </c>
      <c r="O471" s="1" t="s">
        <v>114</v>
      </c>
      <c r="P471" s="1">
        <v>3819220</v>
      </c>
      <c r="Q471" s="1" t="s">
        <v>670</v>
      </c>
      <c r="S471" s="1" t="s">
        <v>691</v>
      </c>
      <c r="T471" s="1" t="s">
        <v>641</v>
      </c>
      <c r="V471" s="1" t="s">
        <v>792</v>
      </c>
      <c r="W471" s="1" t="s">
        <v>722</v>
      </c>
      <c r="X471" s="1" t="s">
        <v>766</v>
      </c>
      <c r="AC471" s="1" t="s">
        <v>652</v>
      </c>
      <c r="AG471" s="1">
        <v>180</v>
      </c>
      <c r="AI471" s="1" t="s">
        <v>782</v>
      </c>
      <c r="AJ471" s="1" t="s">
        <v>1224</v>
      </c>
    </row>
    <row r="472" spans="1:36" ht="60" x14ac:dyDescent="0.25">
      <c r="A472" s="1" t="s">
        <v>768</v>
      </c>
      <c r="B472" s="1">
        <v>21458</v>
      </c>
      <c r="D472" s="1" t="s">
        <v>1560</v>
      </c>
      <c r="F472" s="1" t="s">
        <v>58</v>
      </c>
      <c r="G472" s="1" t="s">
        <v>164</v>
      </c>
      <c r="H472" s="48">
        <v>5400</v>
      </c>
      <c r="K472" s="36">
        <v>45709</v>
      </c>
      <c r="L472" s="36">
        <v>45777</v>
      </c>
      <c r="M472" s="36">
        <v>45597</v>
      </c>
      <c r="N472" s="1" t="s">
        <v>1380</v>
      </c>
      <c r="O472" s="1" t="s">
        <v>114</v>
      </c>
      <c r="P472" s="1">
        <v>14353280</v>
      </c>
      <c r="Q472" s="1" t="s">
        <v>646</v>
      </c>
      <c r="S472" s="1" t="s">
        <v>167</v>
      </c>
      <c r="T472" s="1" t="s">
        <v>641</v>
      </c>
      <c r="V472" s="1" t="s">
        <v>792</v>
      </c>
      <c r="W472" s="1" t="s">
        <v>167</v>
      </c>
      <c r="X472" s="1" t="s">
        <v>766</v>
      </c>
      <c r="AC472" s="1" t="s">
        <v>652</v>
      </c>
      <c r="AG472" s="1">
        <v>180</v>
      </c>
      <c r="AI472" s="1" t="s">
        <v>177</v>
      </c>
      <c r="AJ472" s="1" t="s">
        <v>167</v>
      </c>
    </row>
    <row r="473" spans="1:36" ht="60" x14ac:dyDescent="0.25">
      <c r="A473" s="1" t="s">
        <v>768</v>
      </c>
      <c r="B473" s="1">
        <v>21459</v>
      </c>
      <c r="D473" s="1" t="s">
        <v>1561</v>
      </c>
      <c r="F473" s="1" t="s">
        <v>58</v>
      </c>
      <c r="G473" s="1" t="s">
        <v>106</v>
      </c>
      <c r="H473" s="48">
        <v>69425</v>
      </c>
      <c r="K473" s="36">
        <v>45684</v>
      </c>
      <c r="L473" s="36">
        <v>45858</v>
      </c>
      <c r="M473" s="36">
        <v>45678</v>
      </c>
      <c r="N473" s="1" t="s">
        <v>693</v>
      </c>
      <c r="O473" s="1" t="s">
        <v>620</v>
      </c>
      <c r="P473" s="1" t="s">
        <v>694</v>
      </c>
      <c r="Q473" s="1" t="s">
        <v>646</v>
      </c>
      <c r="S473" s="1" t="s">
        <v>347</v>
      </c>
      <c r="T473" s="1" t="s">
        <v>692</v>
      </c>
      <c r="V473" s="1" t="s">
        <v>781</v>
      </c>
      <c r="W473" s="1" t="s">
        <v>85</v>
      </c>
      <c r="X473" s="1" t="s">
        <v>766</v>
      </c>
      <c r="AC473" s="1" t="s">
        <v>652</v>
      </c>
      <c r="AG473" s="1">
        <v>180</v>
      </c>
      <c r="AI473" s="1" t="s">
        <v>177</v>
      </c>
      <c r="AJ473" s="1" t="s">
        <v>1428</v>
      </c>
    </row>
    <row r="474" spans="1:36" ht="60" x14ac:dyDescent="0.25">
      <c r="A474" s="1" t="s">
        <v>768</v>
      </c>
      <c r="B474" s="1">
        <v>21460</v>
      </c>
      <c r="D474" s="1" t="s">
        <v>1562</v>
      </c>
      <c r="F474" s="1" t="s">
        <v>58</v>
      </c>
      <c r="G474" s="1" t="s">
        <v>164</v>
      </c>
      <c r="H474" s="48">
        <v>9872</v>
      </c>
      <c r="K474" s="36">
        <v>45712</v>
      </c>
      <c r="L474" s="36">
        <v>45736</v>
      </c>
      <c r="M474" s="36">
        <v>45556</v>
      </c>
      <c r="N474" s="1" t="s">
        <v>1563</v>
      </c>
      <c r="O474" s="1" t="s">
        <v>114</v>
      </c>
      <c r="P474" s="1">
        <v>7500558</v>
      </c>
      <c r="Q474" s="1" t="s">
        <v>665</v>
      </c>
      <c r="S474" s="1" t="s">
        <v>921</v>
      </c>
      <c r="T474" s="1" t="s">
        <v>811</v>
      </c>
      <c r="V474" s="1" t="s">
        <v>801</v>
      </c>
      <c r="W474" s="1" t="s">
        <v>921</v>
      </c>
      <c r="X474" s="1" t="s">
        <v>766</v>
      </c>
      <c r="AC474" s="1" t="s">
        <v>652</v>
      </c>
      <c r="AG474" s="1">
        <v>180</v>
      </c>
      <c r="AI474" s="1" t="s">
        <v>54</v>
      </c>
      <c r="AJ474" s="1" t="s">
        <v>1564</v>
      </c>
    </row>
    <row r="475" spans="1:36" customFormat="1" x14ac:dyDescent="0.25">
      <c r="A475" t="s">
        <v>768</v>
      </c>
      <c r="B475">
        <v>21461</v>
      </c>
      <c r="D475" t="s">
        <v>1565</v>
      </c>
      <c r="F475" t="s">
        <v>58</v>
      </c>
      <c r="G475" t="s">
        <v>66</v>
      </c>
      <c r="H475" s="58">
        <v>15640</v>
      </c>
      <c r="K475" s="9">
        <v>45711</v>
      </c>
      <c r="L475" s="9">
        <v>45747</v>
      </c>
      <c r="M475" s="9">
        <v>45567</v>
      </c>
      <c r="N475" t="s">
        <v>1566</v>
      </c>
      <c r="O475" t="s">
        <v>114</v>
      </c>
      <c r="P475">
        <v>4674301</v>
      </c>
      <c r="Q475" t="s">
        <v>646</v>
      </c>
      <c r="S475" t="s">
        <v>659</v>
      </c>
      <c r="T475" t="s">
        <v>385</v>
      </c>
      <c r="V475" t="s">
        <v>806</v>
      </c>
      <c r="W475" t="s">
        <v>1190</v>
      </c>
      <c r="X475" t="s">
        <v>766</v>
      </c>
      <c r="AC475" t="s">
        <v>652</v>
      </c>
      <c r="AG475">
        <v>180</v>
      </c>
      <c r="AI475" t="s">
        <v>177</v>
      </c>
      <c r="AJ475" t="s">
        <v>509</v>
      </c>
    </row>
    <row r="476" spans="1:36" customFormat="1" x14ac:dyDescent="0.25">
      <c r="A476" t="s">
        <v>768</v>
      </c>
      <c r="B476">
        <v>21462</v>
      </c>
      <c r="D476" t="s">
        <v>1567</v>
      </c>
      <c r="F476" t="s">
        <v>58</v>
      </c>
      <c r="G476" t="s">
        <v>66</v>
      </c>
      <c r="H476" s="58">
        <v>33115</v>
      </c>
      <c r="K476" s="9">
        <v>45711</v>
      </c>
      <c r="L476" s="9">
        <v>45747</v>
      </c>
      <c r="M476" s="9">
        <v>45567</v>
      </c>
      <c r="N476" t="s">
        <v>1568</v>
      </c>
      <c r="O476" t="s">
        <v>114</v>
      </c>
      <c r="P476">
        <v>4674301</v>
      </c>
      <c r="Q476" t="s">
        <v>646</v>
      </c>
      <c r="S476" t="s">
        <v>659</v>
      </c>
      <c r="T476" t="s">
        <v>385</v>
      </c>
      <c r="V476" t="s">
        <v>806</v>
      </c>
      <c r="W476" t="s">
        <v>1569</v>
      </c>
      <c r="X476" t="s">
        <v>766</v>
      </c>
      <c r="AC476" t="s">
        <v>652</v>
      </c>
      <c r="AG476">
        <v>180</v>
      </c>
      <c r="AI476" t="s">
        <v>177</v>
      </c>
      <c r="AJ476" t="s">
        <v>509</v>
      </c>
    </row>
    <row r="477" spans="1:36" customFormat="1" x14ac:dyDescent="0.25">
      <c r="A477" t="s">
        <v>768</v>
      </c>
      <c r="B477">
        <v>21463</v>
      </c>
      <c r="D477" t="s">
        <v>1570</v>
      </c>
      <c r="F477" t="s">
        <v>58</v>
      </c>
      <c r="G477" t="s">
        <v>106</v>
      </c>
      <c r="H477" s="58">
        <v>50000</v>
      </c>
      <c r="K477" s="9">
        <v>45719</v>
      </c>
      <c r="L477" s="9">
        <v>45900</v>
      </c>
      <c r="M477" s="9">
        <v>45720</v>
      </c>
      <c r="N477" t="s">
        <v>695</v>
      </c>
      <c r="O477" t="s">
        <v>114</v>
      </c>
      <c r="P477">
        <v>8083732</v>
      </c>
      <c r="Q477" t="s">
        <v>646</v>
      </c>
      <c r="S477" t="s">
        <v>43</v>
      </c>
      <c r="T477" t="s">
        <v>678</v>
      </c>
      <c r="V477" t="s">
        <v>806</v>
      </c>
      <c r="W477" t="s">
        <v>418</v>
      </c>
      <c r="X477" t="s">
        <v>766</v>
      </c>
      <c r="AC477" t="s">
        <v>652</v>
      </c>
      <c r="AG477">
        <v>180</v>
      </c>
      <c r="AI477" t="s">
        <v>777</v>
      </c>
      <c r="AJ477" t="s">
        <v>99</v>
      </c>
    </row>
    <row r="478" spans="1:36" customFormat="1" x14ac:dyDescent="0.25">
      <c r="A478" t="s">
        <v>768</v>
      </c>
      <c r="B478">
        <v>21464</v>
      </c>
      <c r="D478" t="s">
        <v>1571</v>
      </c>
      <c r="F478" t="s">
        <v>58</v>
      </c>
      <c r="G478" t="s">
        <v>307</v>
      </c>
      <c r="H478" s="58">
        <v>5969</v>
      </c>
      <c r="K478" s="9">
        <v>45719</v>
      </c>
      <c r="L478" s="9">
        <v>45719</v>
      </c>
      <c r="M478" s="9">
        <v>45539</v>
      </c>
      <c r="N478" t="s">
        <v>696</v>
      </c>
      <c r="O478" t="s">
        <v>114</v>
      </c>
      <c r="P478" t="s">
        <v>697</v>
      </c>
      <c r="Q478" t="s">
        <v>549</v>
      </c>
      <c r="S478" t="s">
        <v>145</v>
      </c>
      <c r="T478" t="s">
        <v>811</v>
      </c>
      <c r="V478" t="s">
        <v>787</v>
      </c>
      <c r="W478" t="s">
        <v>145</v>
      </c>
      <c r="X478" t="s">
        <v>766</v>
      </c>
      <c r="AC478" t="s">
        <v>120</v>
      </c>
      <c r="AG478">
        <v>180</v>
      </c>
      <c r="AI478" t="s">
        <v>865</v>
      </c>
      <c r="AJ478" t="s">
        <v>1482</v>
      </c>
    </row>
    <row r="479" spans="1:36" ht="60" x14ac:dyDescent="0.25">
      <c r="A479" s="1" t="s">
        <v>768</v>
      </c>
      <c r="B479" s="1">
        <v>21465</v>
      </c>
      <c r="D479" s="1" t="s">
        <v>1572</v>
      </c>
      <c r="F479" s="1" t="s">
        <v>58</v>
      </c>
      <c r="G479" s="1" t="s">
        <v>164</v>
      </c>
      <c r="H479" s="48">
        <v>18000</v>
      </c>
      <c r="K479" s="36">
        <v>45583</v>
      </c>
      <c r="L479" s="36">
        <v>45947</v>
      </c>
      <c r="M479" s="36">
        <v>45767</v>
      </c>
      <c r="N479" s="1" t="s">
        <v>1573</v>
      </c>
      <c r="O479" s="1" t="s">
        <v>114</v>
      </c>
      <c r="P479" s="1">
        <v>3472486</v>
      </c>
      <c r="Q479" s="1" t="s">
        <v>670</v>
      </c>
      <c r="S479" s="1" t="s">
        <v>298</v>
      </c>
      <c r="T479" s="1" t="s">
        <v>617</v>
      </c>
      <c r="V479" s="1" t="s">
        <v>781</v>
      </c>
      <c r="W479" s="1" t="s">
        <v>298</v>
      </c>
      <c r="X479" s="1" t="s">
        <v>44</v>
      </c>
      <c r="AC479" s="1" t="s">
        <v>652</v>
      </c>
      <c r="AG479" s="1">
        <v>180</v>
      </c>
      <c r="AI479" s="1" t="s">
        <v>875</v>
      </c>
      <c r="AJ479" s="1" t="s">
        <v>298</v>
      </c>
    </row>
    <row r="480" spans="1:36" ht="60" x14ac:dyDescent="0.25">
      <c r="A480" s="1" t="s">
        <v>768</v>
      </c>
      <c r="B480" s="1">
        <v>21466</v>
      </c>
      <c r="D480" s="1" t="s">
        <v>1574</v>
      </c>
      <c r="F480" s="1" t="s">
        <v>58</v>
      </c>
      <c r="G480" s="1" t="s">
        <v>164</v>
      </c>
      <c r="H480" s="48">
        <v>5200</v>
      </c>
      <c r="K480" s="36">
        <v>45597</v>
      </c>
      <c r="L480" s="36">
        <v>45961</v>
      </c>
      <c r="M480" s="36">
        <v>45781</v>
      </c>
      <c r="N480" s="1" t="s">
        <v>698</v>
      </c>
      <c r="O480" s="1" t="s">
        <v>114</v>
      </c>
      <c r="P480" s="1">
        <v>1548633</v>
      </c>
      <c r="Q480" s="1" t="s">
        <v>670</v>
      </c>
      <c r="S480" s="1" t="s">
        <v>298</v>
      </c>
      <c r="T480" s="1" t="s">
        <v>617</v>
      </c>
      <c r="V480" s="1" t="s">
        <v>781</v>
      </c>
      <c r="W480" s="1" t="s">
        <v>298</v>
      </c>
      <c r="X480" s="1" t="s">
        <v>44</v>
      </c>
      <c r="AC480" s="1" t="s">
        <v>652</v>
      </c>
      <c r="AG480" s="1">
        <v>180</v>
      </c>
      <c r="AI480" s="1" t="s">
        <v>875</v>
      </c>
      <c r="AJ480" s="1" t="s">
        <v>298</v>
      </c>
    </row>
    <row r="481" spans="1:36" ht="60" x14ac:dyDescent="0.25">
      <c r="A481" s="1" t="s">
        <v>768</v>
      </c>
      <c r="B481" s="1">
        <v>21467</v>
      </c>
      <c r="D481" s="1" t="s">
        <v>1575</v>
      </c>
      <c r="F481" s="1" t="s">
        <v>58</v>
      </c>
      <c r="G481" s="1" t="s">
        <v>164</v>
      </c>
      <c r="H481" s="48">
        <v>6400</v>
      </c>
      <c r="K481" s="36">
        <v>45597</v>
      </c>
      <c r="L481" s="36">
        <v>45961</v>
      </c>
      <c r="M481" s="36">
        <v>45781</v>
      </c>
      <c r="N481" s="1" t="s">
        <v>699</v>
      </c>
      <c r="O481" s="1" t="s">
        <v>114</v>
      </c>
      <c r="P481" s="1">
        <v>4242422</v>
      </c>
      <c r="Q481" s="1" t="s">
        <v>670</v>
      </c>
      <c r="S481" s="1" t="s">
        <v>298</v>
      </c>
      <c r="T481" s="1" t="s">
        <v>617</v>
      </c>
      <c r="V481" s="1" t="s">
        <v>781</v>
      </c>
      <c r="W481" s="1" t="s">
        <v>298</v>
      </c>
      <c r="X481" s="1" t="s">
        <v>44</v>
      </c>
      <c r="AC481" s="1" t="s">
        <v>652</v>
      </c>
      <c r="AG481" s="1">
        <v>180</v>
      </c>
      <c r="AI481" s="1" t="s">
        <v>875</v>
      </c>
      <c r="AJ481" s="1" t="s">
        <v>298</v>
      </c>
    </row>
    <row r="482" spans="1:36" ht="60" x14ac:dyDescent="0.25">
      <c r="A482" s="1" t="s">
        <v>768</v>
      </c>
      <c r="B482" s="1">
        <v>21468</v>
      </c>
      <c r="D482" s="1" t="s">
        <v>1576</v>
      </c>
      <c r="F482" s="1" t="s">
        <v>58</v>
      </c>
      <c r="G482" s="1" t="s">
        <v>164</v>
      </c>
      <c r="H482" s="48">
        <v>5250</v>
      </c>
      <c r="K482" s="36">
        <v>45649</v>
      </c>
      <c r="L482" s="36">
        <v>46013</v>
      </c>
      <c r="M482" s="36">
        <v>45833</v>
      </c>
      <c r="N482" s="1" t="s">
        <v>700</v>
      </c>
      <c r="O482" s="1" t="s">
        <v>114</v>
      </c>
      <c r="P482" s="1">
        <v>2548628</v>
      </c>
      <c r="Q482" s="1" t="s">
        <v>670</v>
      </c>
      <c r="S482" s="1" t="s">
        <v>298</v>
      </c>
      <c r="T482" s="1" t="s">
        <v>617</v>
      </c>
      <c r="V482" s="1" t="s">
        <v>781</v>
      </c>
      <c r="W482" s="1" t="s">
        <v>298</v>
      </c>
      <c r="X482" s="1" t="s">
        <v>44</v>
      </c>
      <c r="AC482" s="1" t="s">
        <v>652</v>
      </c>
      <c r="AG482" s="1">
        <v>180</v>
      </c>
      <c r="AI482" s="1" t="s">
        <v>875</v>
      </c>
      <c r="AJ482" s="1" t="s">
        <v>298</v>
      </c>
    </row>
    <row r="483" spans="1:36" ht="60" x14ac:dyDescent="0.25">
      <c r="A483" s="1" t="s">
        <v>768</v>
      </c>
      <c r="B483" s="1">
        <v>21469</v>
      </c>
      <c r="D483" s="1" t="s">
        <v>1577</v>
      </c>
      <c r="F483" s="1" t="s">
        <v>58</v>
      </c>
      <c r="G483" s="1" t="s">
        <v>164</v>
      </c>
      <c r="H483" s="48">
        <v>10000</v>
      </c>
      <c r="K483" s="36">
        <v>45658</v>
      </c>
      <c r="L483" s="36">
        <v>45838</v>
      </c>
      <c r="M483" s="36">
        <v>45658</v>
      </c>
      <c r="N483" s="1" t="s">
        <v>701</v>
      </c>
      <c r="O483" s="1" t="s">
        <v>114</v>
      </c>
      <c r="P483" s="1">
        <v>5742573</v>
      </c>
      <c r="Q483" s="1" t="s">
        <v>646</v>
      </c>
      <c r="S483" s="1" t="s">
        <v>271</v>
      </c>
      <c r="T483" s="1" t="s">
        <v>692</v>
      </c>
      <c r="V483" s="1" t="s">
        <v>781</v>
      </c>
      <c r="W483" s="1" t="s">
        <v>85</v>
      </c>
      <c r="X483" s="1" t="s">
        <v>766</v>
      </c>
      <c r="AC483" s="1" t="s">
        <v>652</v>
      </c>
      <c r="AG483" s="1">
        <v>180</v>
      </c>
      <c r="AI483" s="1" t="s">
        <v>1123</v>
      </c>
      <c r="AJ483" s="1" t="s">
        <v>1578</v>
      </c>
    </row>
    <row r="484" spans="1:36" ht="60" x14ac:dyDescent="0.25">
      <c r="A484" s="1" t="s">
        <v>768</v>
      </c>
      <c r="B484" s="1">
        <v>21470</v>
      </c>
      <c r="D484" s="1" t="s">
        <v>1579</v>
      </c>
      <c r="F484" s="1" t="s">
        <v>58</v>
      </c>
      <c r="G484" s="1" t="s">
        <v>66</v>
      </c>
      <c r="H484" s="48">
        <v>9600</v>
      </c>
      <c r="K484" s="36">
        <v>45719</v>
      </c>
      <c r="L484" s="36">
        <v>45838</v>
      </c>
      <c r="M484" s="36">
        <v>45658</v>
      </c>
      <c r="N484" s="1" t="s">
        <v>702</v>
      </c>
      <c r="O484" s="1" t="s">
        <v>114</v>
      </c>
      <c r="P484" s="1">
        <v>15843457</v>
      </c>
      <c r="Q484" s="1" t="s">
        <v>665</v>
      </c>
      <c r="S484" s="1" t="s">
        <v>659</v>
      </c>
      <c r="T484" s="1" t="s">
        <v>385</v>
      </c>
      <c r="V484" s="1" t="s">
        <v>806</v>
      </c>
      <c r="W484" s="1" t="s">
        <v>1190</v>
      </c>
      <c r="X484" s="1" t="s">
        <v>766</v>
      </c>
      <c r="AC484" s="1" t="s">
        <v>652</v>
      </c>
      <c r="AG484" s="1">
        <v>180</v>
      </c>
      <c r="AI484" s="1" t="s">
        <v>788</v>
      </c>
      <c r="AJ484" s="1" t="s">
        <v>509</v>
      </c>
    </row>
    <row r="485" spans="1:36" ht="60" x14ac:dyDescent="0.25">
      <c r="A485" s="1" t="s">
        <v>768</v>
      </c>
      <c r="B485" s="1">
        <v>21471</v>
      </c>
      <c r="D485" s="1" t="s">
        <v>1580</v>
      </c>
      <c r="F485" s="1" t="s">
        <v>58</v>
      </c>
      <c r="G485" s="1" t="s">
        <v>164</v>
      </c>
      <c r="H485" s="48">
        <v>70000</v>
      </c>
      <c r="K485" s="36">
        <v>45720</v>
      </c>
      <c r="L485" s="36">
        <v>46449</v>
      </c>
      <c r="M485" s="36">
        <v>46269</v>
      </c>
      <c r="N485" s="1" t="s">
        <v>703</v>
      </c>
      <c r="O485" s="1" t="s">
        <v>114</v>
      </c>
      <c r="P485" s="1">
        <v>810751</v>
      </c>
      <c r="Q485" s="1" t="s">
        <v>646</v>
      </c>
      <c r="S485" s="1" t="s">
        <v>368</v>
      </c>
      <c r="T485" s="1" t="s">
        <v>678</v>
      </c>
      <c r="V485" s="1" t="s">
        <v>806</v>
      </c>
      <c r="W485" s="1" t="s">
        <v>368</v>
      </c>
      <c r="X485" s="1" t="s">
        <v>44</v>
      </c>
      <c r="AC485" s="1" t="s">
        <v>652</v>
      </c>
      <c r="AG485" s="1">
        <v>180</v>
      </c>
      <c r="AI485" s="1" t="s">
        <v>36</v>
      </c>
      <c r="AJ485" s="1" t="s">
        <v>368</v>
      </c>
    </row>
    <row r="486" spans="1:36" ht="60" x14ac:dyDescent="0.25">
      <c r="A486" s="1" t="s">
        <v>768</v>
      </c>
      <c r="B486" s="1">
        <v>21472</v>
      </c>
      <c r="D486" s="1" t="s">
        <v>1581</v>
      </c>
      <c r="F486" s="1" t="s">
        <v>58</v>
      </c>
      <c r="G486" s="1" t="s">
        <v>785</v>
      </c>
      <c r="H486" s="48">
        <v>53192</v>
      </c>
      <c r="K486" s="36">
        <v>45719</v>
      </c>
      <c r="L486" s="36">
        <v>45900</v>
      </c>
      <c r="M486" s="36">
        <v>45720</v>
      </c>
      <c r="N486" s="1" t="s">
        <v>581</v>
      </c>
      <c r="O486" s="1" t="s">
        <v>114</v>
      </c>
      <c r="P486" s="1" t="s">
        <v>70</v>
      </c>
      <c r="Q486" s="1" t="s">
        <v>665</v>
      </c>
      <c r="S486" s="1" t="s">
        <v>704</v>
      </c>
      <c r="T486" s="1" t="s">
        <v>678</v>
      </c>
      <c r="V486" s="1" t="s">
        <v>787</v>
      </c>
      <c r="W486" s="1" t="s">
        <v>1197</v>
      </c>
      <c r="X486" s="1" t="s">
        <v>766</v>
      </c>
      <c r="AC486" s="1" t="s">
        <v>652</v>
      </c>
      <c r="AG486" s="1">
        <v>180</v>
      </c>
      <c r="AI486" s="1" t="s">
        <v>788</v>
      </c>
      <c r="AJ486" s="1" t="s">
        <v>704</v>
      </c>
    </row>
    <row r="487" spans="1:36" ht="30" x14ac:dyDescent="0.25">
      <c r="A487" s="1" t="s">
        <v>763</v>
      </c>
      <c r="B487" s="1">
        <v>21473</v>
      </c>
      <c r="D487" s="1" t="s">
        <v>1582</v>
      </c>
      <c r="F487" s="1" t="s">
        <v>765</v>
      </c>
      <c r="H487" s="48">
        <v>140000</v>
      </c>
      <c r="K487" s="36">
        <v>45802</v>
      </c>
      <c r="M487" s="36" t="s">
        <v>649</v>
      </c>
      <c r="Q487" s="1" t="s">
        <v>665</v>
      </c>
      <c r="S487" s="1" t="s">
        <v>704</v>
      </c>
      <c r="T487" s="1" t="s">
        <v>678</v>
      </c>
      <c r="V487" s="1" t="s">
        <v>787</v>
      </c>
      <c r="W487" s="1" t="s">
        <v>1197</v>
      </c>
      <c r="X487" s="1" t="s">
        <v>766</v>
      </c>
      <c r="AC487" s="1" t="s">
        <v>120</v>
      </c>
      <c r="AG487" s="1">
        <v>180</v>
      </c>
      <c r="AI487" s="1" t="s">
        <v>918</v>
      </c>
      <c r="AJ487" s="1" t="s">
        <v>704</v>
      </c>
    </row>
    <row r="488" spans="1:36" ht="30" x14ac:dyDescent="0.25">
      <c r="A488" s="1" t="s">
        <v>763</v>
      </c>
      <c r="B488" s="1">
        <v>21474</v>
      </c>
      <c r="D488" s="1" t="s">
        <v>1583</v>
      </c>
      <c r="F488" s="1" t="s">
        <v>765</v>
      </c>
      <c r="H488" s="48">
        <v>189050</v>
      </c>
      <c r="K488" s="36">
        <v>45740</v>
      </c>
      <c r="M488" s="36" t="s">
        <v>649</v>
      </c>
      <c r="Q488" s="1" t="s">
        <v>496</v>
      </c>
      <c r="S488" s="1" t="s">
        <v>1584</v>
      </c>
      <c r="T488" s="1" t="s">
        <v>51</v>
      </c>
      <c r="V488" s="1" t="s">
        <v>1585</v>
      </c>
      <c r="W488" s="1" t="s">
        <v>935</v>
      </c>
      <c r="X488" s="1" t="s">
        <v>766</v>
      </c>
      <c r="AC488" s="1" t="s">
        <v>335</v>
      </c>
      <c r="AG488" s="1">
        <v>180</v>
      </c>
      <c r="AI488" s="1" t="s">
        <v>173</v>
      </c>
      <c r="AJ488" s="1" t="s">
        <v>1586</v>
      </c>
    </row>
    <row r="489" spans="1:36" ht="30" x14ac:dyDescent="0.25">
      <c r="A489" s="1" t="s">
        <v>763</v>
      </c>
      <c r="B489" s="1">
        <v>21475</v>
      </c>
      <c r="D489" s="1" t="s">
        <v>1587</v>
      </c>
      <c r="F489" s="1" t="s">
        <v>765</v>
      </c>
      <c r="H489" s="48">
        <v>273000</v>
      </c>
      <c r="K489" s="36">
        <v>45740</v>
      </c>
      <c r="M489" s="36" t="s">
        <v>649</v>
      </c>
      <c r="Q489" s="1" t="s">
        <v>496</v>
      </c>
      <c r="S489" s="1" t="s">
        <v>1584</v>
      </c>
      <c r="T489" s="1" t="s">
        <v>51</v>
      </c>
      <c r="V489" s="1" t="s">
        <v>1585</v>
      </c>
      <c r="W489" s="1" t="s">
        <v>935</v>
      </c>
      <c r="X489" s="1" t="s">
        <v>766</v>
      </c>
      <c r="AC489" s="1" t="s">
        <v>335</v>
      </c>
      <c r="AG489" s="1">
        <v>180</v>
      </c>
      <c r="AI489" s="1" t="s">
        <v>173</v>
      </c>
      <c r="AJ489" s="1" t="s">
        <v>1586</v>
      </c>
    </row>
    <row r="490" spans="1:36" ht="30" x14ac:dyDescent="0.25">
      <c r="A490" s="1" t="s">
        <v>763</v>
      </c>
      <c r="B490" s="1">
        <v>21476</v>
      </c>
      <c r="D490" s="1" t="s">
        <v>1588</v>
      </c>
      <c r="F490" s="1" t="s">
        <v>765</v>
      </c>
      <c r="H490" s="48">
        <v>832000</v>
      </c>
      <c r="K490" s="36">
        <v>45740</v>
      </c>
      <c r="M490" s="36" t="s">
        <v>649</v>
      </c>
      <c r="Q490" s="1" t="s">
        <v>771</v>
      </c>
      <c r="S490" s="1" t="s">
        <v>1589</v>
      </c>
      <c r="T490" s="1" t="s">
        <v>51</v>
      </c>
      <c r="V490" s="1" t="s">
        <v>1585</v>
      </c>
      <c r="W490" s="1" t="s">
        <v>935</v>
      </c>
      <c r="X490" s="1" t="s">
        <v>766</v>
      </c>
      <c r="AC490" s="1" t="s">
        <v>335</v>
      </c>
      <c r="AG490" s="1">
        <v>180</v>
      </c>
      <c r="AI490" s="1" t="s">
        <v>1590</v>
      </c>
      <c r="AJ490" s="1" t="s">
        <v>1586</v>
      </c>
    </row>
    <row r="491" spans="1:36" ht="60" x14ac:dyDescent="0.25">
      <c r="A491" s="1" t="s">
        <v>768</v>
      </c>
      <c r="B491" s="1">
        <v>21477</v>
      </c>
      <c r="D491" s="1" t="s">
        <v>1591</v>
      </c>
      <c r="F491" s="1" t="s">
        <v>58</v>
      </c>
      <c r="G491" s="1" t="s">
        <v>307</v>
      </c>
      <c r="H491" s="48">
        <v>7000</v>
      </c>
      <c r="K491" s="36">
        <v>45679</v>
      </c>
      <c r="L491" s="36">
        <v>46043</v>
      </c>
      <c r="M491" s="36">
        <v>45863</v>
      </c>
      <c r="N491" s="1" t="s">
        <v>710</v>
      </c>
      <c r="O491" s="1" t="s">
        <v>620</v>
      </c>
      <c r="P491" s="1" t="s">
        <v>570</v>
      </c>
      <c r="Q491" s="1" t="s">
        <v>646</v>
      </c>
      <c r="S491" s="1" t="s">
        <v>109</v>
      </c>
      <c r="T491" s="1" t="s">
        <v>692</v>
      </c>
      <c r="V491" s="1" t="s">
        <v>781</v>
      </c>
      <c r="W491" s="1" t="s">
        <v>109</v>
      </c>
      <c r="X491" s="1" t="s">
        <v>44</v>
      </c>
      <c r="AC491" s="1" t="s">
        <v>652</v>
      </c>
      <c r="AG491" s="1">
        <v>180</v>
      </c>
      <c r="AI491" s="1" t="s">
        <v>355</v>
      </c>
      <c r="AJ491" s="1" t="s">
        <v>109</v>
      </c>
    </row>
    <row r="492" spans="1:36" ht="60" x14ac:dyDescent="0.25">
      <c r="A492" s="1" t="s">
        <v>768</v>
      </c>
      <c r="B492" s="1">
        <v>21478</v>
      </c>
      <c r="D492" s="1" t="s">
        <v>1592</v>
      </c>
      <c r="F492" s="1" t="s">
        <v>58</v>
      </c>
      <c r="G492" s="1" t="s">
        <v>307</v>
      </c>
      <c r="H492" s="48">
        <v>16800</v>
      </c>
      <c r="K492" s="36">
        <v>45679</v>
      </c>
      <c r="L492" s="36">
        <v>46043</v>
      </c>
      <c r="M492" s="36">
        <v>45863</v>
      </c>
      <c r="N492" s="1" t="s">
        <v>711</v>
      </c>
      <c r="O492" s="1" t="s">
        <v>620</v>
      </c>
      <c r="P492" s="1">
        <v>5328622</v>
      </c>
      <c r="Q492" s="1" t="s">
        <v>646</v>
      </c>
      <c r="S492" s="1" t="s">
        <v>109</v>
      </c>
      <c r="T492" s="1" t="s">
        <v>692</v>
      </c>
      <c r="V492" s="1" t="s">
        <v>781</v>
      </c>
      <c r="W492" s="1" t="s">
        <v>109</v>
      </c>
      <c r="X492" s="1" t="s">
        <v>44</v>
      </c>
      <c r="AC492" s="1" t="s">
        <v>652</v>
      </c>
      <c r="AG492" s="1">
        <v>180</v>
      </c>
      <c r="AI492" s="1" t="s">
        <v>355</v>
      </c>
      <c r="AJ492" s="1" t="s">
        <v>109</v>
      </c>
    </row>
    <row r="493" spans="1:36" ht="60" x14ac:dyDescent="0.25">
      <c r="A493" s="1" t="s">
        <v>768</v>
      </c>
      <c r="B493" s="1">
        <v>21479</v>
      </c>
      <c r="D493" s="1" t="s">
        <v>1593</v>
      </c>
      <c r="F493" s="1" t="s">
        <v>58</v>
      </c>
      <c r="G493" s="1" t="s">
        <v>164</v>
      </c>
      <c r="H493" s="48">
        <v>94037</v>
      </c>
      <c r="K493" s="36">
        <v>45597</v>
      </c>
      <c r="L493" s="36">
        <v>45808</v>
      </c>
      <c r="M493" s="36">
        <v>45628</v>
      </c>
      <c r="N493" s="1" t="s">
        <v>1594</v>
      </c>
      <c r="O493" s="1" t="s">
        <v>114</v>
      </c>
      <c r="P493" s="1" t="s">
        <v>1595</v>
      </c>
      <c r="Q493" s="1" t="s">
        <v>646</v>
      </c>
      <c r="S493" s="1" t="s">
        <v>657</v>
      </c>
      <c r="T493" s="1" t="s">
        <v>385</v>
      </c>
      <c r="V493" s="1" t="s">
        <v>787</v>
      </c>
      <c r="W493" s="1" t="s">
        <v>657</v>
      </c>
      <c r="X493" s="1" t="s">
        <v>766</v>
      </c>
      <c r="AC493" s="1" t="s">
        <v>652</v>
      </c>
      <c r="AG493" s="1">
        <v>180</v>
      </c>
      <c r="AI493" s="1" t="s">
        <v>149</v>
      </c>
      <c r="AJ493" s="1" t="s">
        <v>657</v>
      </c>
    </row>
    <row r="494" spans="1:36" ht="60" x14ac:dyDescent="0.25">
      <c r="A494" s="1" t="s">
        <v>768</v>
      </c>
      <c r="B494" s="1">
        <v>21480</v>
      </c>
      <c r="D494" s="1" t="s">
        <v>1596</v>
      </c>
      <c r="F494" s="1" t="s">
        <v>58</v>
      </c>
      <c r="G494" s="1" t="s">
        <v>164</v>
      </c>
      <c r="H494" s="48">
        <v>5500</v>
      </c>
      <c r="K494" s="36">
        <v>45658</v>
      </c>
      <c r="L494" s="36">
        <v>45808</v>
      </c>
      <c r="M494" s="36">
        <v>45628</v>
      </c>
      <c r="N494" s="1" t="s">
        <v>1597</v>
      </c>
      <c r="O494" s="1" t="s">
        <v>114</v>
      </c>
      <c r="P494" s="1">
        <v>5359427</v>
      </c>
      <c r="Q494" s="1" t="s">
        <v>646</v>
      </c>
      <c r="S494" s="1" t="s">
        <v>657</v>
      </c>
      <c r="T494" s="1" t="s">
        <v>385</v>
      </c>
      <c r="V494" s="1" t="s">
        <v>787</v>
      </c>
      <c r="W494" s="1" t="s">
        <v>657</v>
      </c>
      <c r="X494" s="1" t="s">
        <v>766</v>
      </c>
      <c r="AC494" s="1" t="s">
        <v>652</v>
      </c>
      <c r="AG494" s="1">
        <v>180</v>
      </c>
      <c r="AI494" s="1" t="s">
        <v>177</v>
      </c>
      <c r="AJ494" s="1" t="s">
        <v>657</v>
      </c>
    </row>
    <row r="495" spans="1:36" ht="60" x14ac:dyDescent="0.25">
      <c r="A495" s="1" t="s">
        <v>768</v>
      </c>
      <c r="B495" s="1">
        <v>21481</v>
      </c>
      <c r="D495" s="1" t="s">
        <v>1598</v>
      </c>
      <c r="F495" s="1" t="s">
        <v>58</v>
      </c>
      <c r="G495" s="1" t="s">
        <v>164</v>
      </c>
      <c r="H495" s="48">
        <v>20000</v>
      </c>
      <c r="K495" s="36">
        <v>45717</v>
      </c>
      <c r="L495" s="36">
        <v>45838</v>
      </c>
      <c r="M495" s="36">
        <v>45658</v>
      </c>
      <c r="N495" s="1" t="s">
        <v>1187</v>
      </c>
      <c r="O495" s="1" t="s">
        <v>114</v>
      </c>
      <c r="P495" s="1" t="s">
        <v>1226</v>
      </c>
      <c r="Q495" s="1" t="s">
        <v>646</v>
      </c>
      <c r="S495" s="1" t="s">
        <v>657</v>
      </c>
      <c r="T495" s="1" t="s">
        <v>385</v>
      </c>
      <c r="V495" s="1" t="s">
        <v>787</v>
      </c>
      <c r="W495" s="1" t="s">
        <v>657</v>
      </c>
      <c r="X495" s="1" t="s">
        <v>766</v>
      </c>
      <c r="AC495" s="1" t="s">
        <v>652</v>
      </c>
      <c r="AG495" s="1">
        <v>180</v>
      </c>
      <c r="AI495" s="1" t="s">
        <v>149</v>
      </c>
      <c r="AJ495" s="1" t="s">
        <v>657</v>
      </c>
    </row>
    <row r="496" spans="1:36" ht="75" x14ac:dyDescent="0.25">
      <c r="A496" s="1" t="s">
        <v>768</v>
      </c>
      <c r="B496" s="1">
        <v>21482</v>
      </c>
      <c r="D496" s="1" t="s">
        <v>1599</v>
      </c>
      <c r="F496" s="1" t="s">
        <v>58</v>
      </c>
      <c r="G496" s="1" t="s">
        <v>164</v>
      </c>
      <c r="H496" s="48">
        <v>65000</v>
      </c>
      <c r="K496" s="36">
        <v>45658</v>
      </c>
      <c r="L496" s="36">
        <v>45747</v>
      </c>
      <c r="M496" s="36">
        <v>45567</v>
      </c>
      <c r="N496" s="1" t="s">
        <v>1600</v>
      </c>
      <c r="O496" s="1" t="s">
        <v>114</v>
      </c>
      <c r="P496" s="1">
        <v>15188784</v>
      </c>
      <c r="Q496" s="1" t="s">
        <v>646</v>
      </c>
      <c r="S496" s="1" t="s">
        <v>657</v>
      </c>
      <c r="T496" s="1" t="s">
        <v>385</v>
      </c>
      <c r="V496" s="1" t="s">
        <v>787</v>
      </c>
      <c r="W496" s="1" t="s">
        <v>657</v>
      </c>
      <c r="X496" s="1" t="s">
        <v>766</v>
      </c>
      <c r="AC496" s="1" t="s">
        <v>652</v>
      </c>
      <c r="AG496" s="1">
        <v>180</v>
      </c>
      <c r="AI496" s="1" t="s">
        <v>177</v>
      </c>
      <c r="AJ496" s="1" t="s">
        <v>657</v>
      </c>
    </row>
    <row r="497" spans="1:36" ht="60" x14ac:dyDescent="0.25">
      <c r="A497" s="1" t="s">
        <v>768</v>
      </c>
      <c r="B497" s="1">
        <v>21483</v>
      </c>
      <c r="D497" s="1" t="s">
        <v>1601</v>
      </c>
      <c r="F497" s="1" t="s">
        <v>58</v>
      </c>
      <c r="G497" s="1" t="s">
        <v>164</v>
      </c>
      <c r="H497" s="48">
        <v>98500</v>
      </c>
      <c r="K497" s="36">
        <v>45726</v>
      </c>
      <c r="L497" s="36">
        <v>46022</v>
      </c>
      <c r="M497" s="36">
        <v>45842</v>
      </c>
      <c r="N497" s="1" t="s">
        <v>712</v>
      </c>
      <c r="O497" s="1" t="s">
        <v>114</v>
      </c>
      <c r="P497" s="1">
        <v>9422274</v>
      </c>
      <c r="Q497" s="1" t="s">
        <v>665</v>
      </c>
      <c r="S497" s="1" t="s">
        <v>683</v>
      </c>
      <c r="T497" s="1" t="s">
        <v>402</v>
      </c>
      <c r="V497" s="1" t="s">
        <v>787</v>
      </c>
      <c r="W497" s="1" t="s">
        <v>683</v>
      </c>
      <c r="X497" s="1" t="s">
        <v>766</v>
      </c>
      <c r="AC497" s="1" t="s">
        <v>652</v>
      </c>
      <c r="AG497" s="1">
        <v>180</v>
      </c>
      <c r="AI497" s="1" t="s">
        <v>788</v>
      </c>
      <c r="AJ497" s="1" t="s">
        <v>444</v>
      </c>
    </row>
    <row r="498" spans="1:36" ht="60" x14ac:dyDescent="0.25">
      <c r="A498" s="1" t="s">
        <v>763</v>
      </c>
      <c r="B498" s="1">
        <v>21484</v>
      </c>
      <c r="D498" s="1" t="s">
        <v>1602</v>
      </c>
      <c r="F498" s="1" t="s">
        <v>765</v>
      </c>
      <c r="H498" s="48">
        <v>116849</v>
      </c>
      <c r="K498" s="36">
        <v>45505</v>
      </c>
      <c r="M498" s="36" t="s">
        <v>649</v>
      </c>
      <c r="Q498" s="1" t="s">
        <v>646</v>
      </c>
      <c r="S498" s="1" t="s">
        <v>657</v>
      </c>
      <c r="T498" s="1" t="s">
        <v>385</v>
      </c>
      <c r="V498" s="1" t="s">
        <v>787</v>
      </c>
      <c r="W498" s="1" t="s">
        <v>657</v>
      </c>
      <c r="X498" s="1" t="s">
        <v>766</v>
      </c>
      <c r="AC498" s="1" t="s">
        <v>652</v>
      </c>
      <c r="AG498" s="1">
        <v>180</v>
      </c>
      <c r="AI498" s="1" t="s">
        <v>177</v>
      </c>
      <c r="AJ498" s="1" t="s">
        <v>657</v>
      </c>
    </row>
    <row r="499" spans="1:36" ht="75" x14ac:dyDescent="0.25">
      <c r="A499" s="1" t="s">
        <v>768</v>
      </c>
      <c r="B499" s="1">
        <v>21485</v>
      </c>
      <c r="D499" s="1" t="s">
        <v>1603</v>
      </c>
      <c r="F499" s="1" t="s">
        <v>58</v>
      </c>
      <c r="G499" s="1" t="s">
        <v>164</v>
      </c>
      <c r="H499" s="48">
        <v>12850</v>
      </c>
      <c r="K499" s="36">
        <v>45730</v>
      </c>
      <c r="L499" s="36">
        <v>45777</v>
      </c>
      <c r="M499" s="36">
        <v>45597</v>
      </c>
      <c r="N499" s="1" t="s">
        <v>1604</v>
      </c>
      <c r="O499" s="1" t="s">
        <v>620</v>
      </c>
      <c r="P499" s="1">
        <v>2652033</v>
      </c>
      <c r="Q499" s="1" t="s">
        <v>646</v>
      </c>
      <c r="S499" s="1" t="s">
        <v>85</v>
      </c>
      <c r="T499" s="1" t="s">
        <v>692</v>
      </c>
      <c r="V499" s="1" t="s">
        <v>781</v>
      </c>
      <c r="W499" s="1" t="s">
        <v>85</v>
      </c>
      <c r="X499" s="1" t="s">
        <v>766</v>
      </c>
      <c r="AC499" s="1" t="s">
        <v>652</v>
      </c>
      <c r="AG499" s="1">
        <v>180</v>
      </c>
      <c r="AI499" s="1" t="s">
        <v>177</v>
      </c>
      <c r="AJ499" s="1" t="s">
        <v>1428</v>
      </c>
    </row>
    <row r="500" spans="1:36" ht="60" x14ac:dyDescent="0.25">
      <c r="A500" s="1" t="s">
        <v>768</v>
      </c>
      <c r="B500" s="1">
        <v>21486</v>
      </c>
      <c r="D500" s="1" t="s">
        <v>1605</v>
      </c>
      <c r="F500" s="1" t="s">
        <v>58</v>
      </c>
      <c r="G500" s="1" t="s">
        <v>164</v>
      </c>
      <c r="H500" s="48">
        <v>6273</v>
      </c>
      <c r="K500" s="36">
        <v>45693</v>
      </c>
      <c r="L500" s="36">
        <v>45747</v>
      </c>
      <c r="M500" s="36">
        <v>45567</v>
      </c>
      <c r="N500" s="1" t="s">
        <v>1187</v>
      </c>
      <c r="O500" s="1" t="s">
        <v>620</v>
      </c>
      <c r="P500" s="1" t="s">
        <v>1226</v>
      </c>
      <c r="Q500" s="1" t="s">
        <v>646</v>
      </c>
      <c r="S500" s="1" t="s">
        <v>418</v>
      </c>
      <c r="T500" s="1" t="s">
        <v>678</v>
      </c>
      <c r="V500" s="1" t="s">
        <v>806</v>
      </c>
      <c r="W500" s="1" t="s">
        <v>1606</v>
      </c>
      <c r="X500" s="1" t="s">
        <v>766</v>
      </c>
      <c r="AC500" s="1" t="s">
        <v>652</v>
      </c>
      <c r="AG500" s="1">
        <v>180</v>
      </c>
      <c r="AI500" s="1" t="s">
        <v>177</v>
      </c>
      <c r="AJ500" s="1" t="s">
        <v>1607</v>
      </c>
    </row>
    <row r="501" spans="1:36" ht="60" x14ac:dyDescent="0.25">
      <c r="A501" s="1" t="s">
        <v>768</v>
      </c>
      <c r="B501" s="1">
        <v>21487</v>
      </c>
      <c r="D501" s="1" t="s">
        <v>1608</v>
      </c>
      <c r="F501" s="1" t="s">
        <v>58</v>
      </c>
      <c r="G501" s="1" t="s">
        <v>164</v>
      </c>
      <c r="H501" s="48">
        <v>6000</v>
      </c>
      <c r="K501" s="36">
        <v>45742</v>
      </c>
      <c r="L501" s="36">
        <v>45777</v>
      </c>
      <c r="M501" s="36">
        <v>45597</v>
      </c>
      <c r="N501" s="1" t="s">
        <v>39</v>
      </c>
      <c r="O501" s="1" t="s">
        <v>114</v>
      </c>
      <c r="P501" s="1">
        <v>12656036</v>
      </c>
      <c r="Q501" s="1" t="s">
        <v>665</v>
      </c>
      <c r="S501" s="1" t="s">
        <v>390</v>
      </c>
      <c r="T501" s="1" t="s">
        <v>385</v>
      </c>
      <c r="V501" s="1" t="s">
        <v>787</v>
      </c>
      <c r="W501" s="1" t="s">
        <v>659</v>
      </c>
      <c r="X501" s="1" t="s">
        <v>766</v>
      </c>
      <c r="AC501" s="1" t="s">
        <v>120</v>
      </c>
      <c r="AG501" s="1">
        <v>180</v>
      </c>
      <c r="AI501" s="1" t="s">
        <v>54</v>
      </c>
      <c r="AJ501" s="1" t="s">
        <v>390</v>
      </c>
    </row>
    <row r="502" spans="1:36" ht="60" x14ac:dyDescent="0.25">
      <c r="A502" s="1" t="s">
        <v>768</v>
      </c>
      <c r="B502" s="1">
        <v>21488</v>
      </c>
      <c r="D502" s="1" t="s">
        <v>1609</v>
      </c>
      <c r="F502" s="1" t="s">
        <v>58</v>
      </c>
      <c r="G502" s="1" t="s">
        <v>164</v>
      </c>
      <c r="H502" s="48">
        <v>25000</v>
      </c>
      <c r="K502" s="36">
        <v>45643</v>
      </c>
      <c r="L502" s="36">
        <v>45808</v>
      </c>
      <c r="M502" s="36">
        <v>45628</v>
      </c>
      <c r="N502" s="1" t="s">
        <v>1396</v>
      </c>
      <c r="O502" s="1" t="s">
        <v>114</v>
      </c>
      <c r="P502" s="1" t="s">
        <v>1610</v>
      </c>
      <c r="Q502" s="1" t="s">
        <v>646</v>
      </c>
      <c r="S502" s="1" t="s">
        <v>381</v>
      </c>
      <c r="T502" s="1" t="s">
        <v>385</v>
      </c>
      <c r="V502" s="1" t="s">
        <v>806</v>
      </c>
      <c r="W502" s="1" t="s">
        <v>657</v>
      </c>
      <c r="X502" s="1" t="s">
        <v>766</v>
      </c>
      <c r="AC502" s="1" t="s">
        <v>652</v>
      </c>
      <c r="AG502" s="1">
        <v>180</v>
      </c>
      <c r="AI502" s="1" t="s">
        <v>177</v>
      </c>
      <c r="AJ502" s="1" t="s">
        <v>381</v>
      </c>
    </row>
    <row r="503" spans="1:36" ht="45" x14ac:dyDescent="0.25">
      <c r="A503" s="1" t="s">
        <v>763</v>
      </c>
      <c r="B503" s="1" t="s">
        <v>1611</v>
      </c>
      <c r="D503" s="1" t="s">
        <v>1612</v>
      </c>
      <c r="F503" s="1" t="s">
        <v>765</v>
      </c>
      <c r="H503" s="48">
        <v>1500000</v>
      </c>
      <c r="K503" s="36">
        <v>45824</v>
      </c>
      <c r="M503" s="36" t="s">
        <v>649</v>
      </c>
      <c r="Q503" s="1" t="s">
        <v>646</v>
      </c>
      <c r="S503" s="1" t="s">
        <v>1613</v>
      </c>
      <c r="T503" s="1" t="s">
        <v>678</v>
      </c>
      <c r="V503" s="1" t="s">
        <v>806</v>
      </c>
      <c r="W503" s="1" t="s">
        <v>418</v>
      </c>
      <c r="X503" s="1" t="s">
        <v>766</v>
      </c>
      <c r="AC503" s="1" t="s">
        <v>652</v>
      </c>
      <c r="AG503" s="1">
        <v>180</v>
      </c>
      <c r="AI503" s="1" t="s">
        <v>177</v>
      </c>
      <c r="AJ503" s="1" t="s">
        <v>1613</v>
      </c>
    </row>
    <row r="504" spans="1:36" ht="60" x14ac:dyDescent="0.25">
      <c r="A504" s="1" t="s">
        <v>768</v>
      </c>
      <c r="B504" s="1" t="s">
        <v>1614</v>
      </c>
      <c r="D504" s="1" t="s">
        <v>1404</v>
      </c>
      <c r="F504" s="1" t="s">
        <v>58</v>
      </c>
      <c r="G504" s="1" t="s">
        <v>164</v>
      </c>
      <c r="H504" s="48">
        <v>10000</v>
      </c>
      <c r="K504" s="36">
        <v>45734</v>
      </c>
      <c r="L504" s="36">
        <v>45734</v>
      </c>
      <c r="M504" s="36">
        <v>45554</v>
      </c>
      <c r="N504" s="1" t="s">
        <v>864</v>
      </c>
      <c r="O504" s="1" t="s">
        <v>114</v>
      </c>
      <c r="P504" s="1" t="s">
        <v>697</v>
      </c>
      <c r="Q504" s="1" t="s">
        <v>549</v>
      </c>
      <c r="S504" s="1" t="s">
        <v>145</v>
      </c>
      <c r="T504" s="1" t="s">
        <v>811</v>
      </c>
      <c r="V504" s="1" t="s">
        <v>145</v>
      </c>
      <c r="W504" s="1" t="s">
        <v>145</v>
      </c>
      <c r="X504" s="1" t="s">
        <v>766</v>
      </c>
      <c r="AC504" s="1" t="s">
        <v>120</v>
      </c>
      <c r="AG504" s="1">
        <v>180</v>
      </c>
      <c r="AI504" s="1" t="s">
        <v>865</v>
      </c>
      <c r="AJ504" s="1" t="s">
        <v>1282</v>
      </c>
    </row>
    <row r="505" spans="1:36" ht="60" x14ac:dyDescent="0.25">
      <c r="A505" s="1" t="s">
        <v>768</v>
      </c>
      <c r="B505" s="1" t="s">
        <v>1615</v>
      </c>
      <c r="D505" s="1" t="s">
        <v>715</v>
      </c>
      <c r="F505" s="1" t="s">
        <v>58</v>
      </c>
      <c r="G505" s="1" t="s">
        <v>164</v>
      </c>
      <c r="H505" s="48">
        <v>9590</v>
      </c>
      <c r="K505" s="36">
        <v>45689</v>
      </c>
      <c r="L505" s="36">
        <v>46053</v>
      </c>
      <c r="M505" s="36">
        <v>45873</v>
      </c>
      <c r="N505" s="1" t="s">
        <v>716</v>
      </c>
      <c r="O505" s="1" t="s">
        <v>114</v>
      </c>
      <c r="P505" s="1">
        <v>9945570</v>
      </c>
      <c r="Q505" s="1" t="s">
        <v>646</v>
      </c>
      <c r="S505" s="1" t="s">
        <v>282</v>
      </c>
      <c r="T505" s="1" t="s">
        <v>811</v>
      </c>
      <c r="V505" s="1" t="s">
        <v>792</v>
      </c>
      <c r="W505" s="1" t="s">
        <v>282</v>
      </c>
      <c r="X505" s="1" t="s">
        <v>766</v>
      </c>
      <c r="AC505" s="1" t="s">
        <v>652</v>
      </c>
      <c r="AG505" s="1">
        <v>180</v>
      </c>
      <c r="AI505" s="1" t="s">
        <v>81</v>
      </c>
      <c r="AJ505" s="1" t="s">
        <v>282</v>
      </c>
    </row>
    <row r="506" spans="1:36" ht="45" x14ac:dyDescent="0.25">
      <c r="A506" s="1" t="s">
        <v>768</v>
      </c>
      <c r="B506" s="1">
        <v>21489</v>
      </c>
      <c r="D506" s="1" t="s">
        <v>1616</v>
      </c>
      <c r="F506" s="1" t="s">
        <v>58</v>
      </c>
      <c r="G506" s="1" t="s">
        <v>164</v>
      </c>
      <c r="H506" s="48">
        <v>5000</v>
      </c>
      <c r="K506" s="36">
        <v>45740</v>
      </c>
      <c r="L506" s="36">
        <v>45838</v>
      </c>
      <c r="M506" s="36">
        <v>45658</v>
      </c>
      <c r="N506" s="1" t="s">
        <v>1617</v>
      </c>
      <c r="O506" s="1" t="s">
        <v>1070</v>
      </c>
      <c r="P506" s="1">
        <v>15084953</v>
      </c>
      <c r="Q506" s="1" t="s">
        <v>646</v>
      </c>
      <c r="S506" s="1" t="s">
        <v>834</v>
      </c>
      <c r="T506" s="1" t="s">
        <v>662</v>
      </c>
      <c r="V506" s="1" t="s">
        <v>801</v>
      </c>
      <c r="W506" s="1" t="s">
        <v>1150</v>
      </c>
      <c r="X506" s="1" t="s">
        <v>766</v>
      </c>
      <c r="AC506" s="1" t="s">
        <v>652</v>
      </c>
      <c r="AG506" s="1">
        <v>180</v>
      </c>
      <c r="AI506" s="1" t="s">
        <v>177</v>
      </c>
      <c r="AJ506" s="1" t="s">
        <v>834</v>
      </c>
    </row>
    <row r="507" spans="1:36" ht="60" x14ac:dyDescent="0.25">
      <c r="A507" s="1" t="s">
        <v>768</v>
      </c>
      <c r="B507" s="1">
        <v>21490</v>
      </c>
      <c r="D507" s="1" t="s">
        <v>1618</v>
      </c>
      <c r="F507" s="1" t="s">
        <v>58</v>
      </c>
      <c r="G507" s="1" t="s">
        <v>66</v>
      </c>
      <c r="H507" s="48">
        <v>22500</v>
      </c>
      <c r="K507" s="36">
        <v>45658</v>
      </c>
      <c r="L507" s="36">
        <v>45747</v>
      </c>
      <c r="M507" s="36">
        <v>45567</v>
      </c>
      <c r="N507" s="1" t="s">
        <v>1199</v>
      </c>
      <c r="O507" s="1" t="s">
        <v>114</v>
      </c>
      <c r="P507" s="1">
        <v>15188784</v>
      </c>
      <c r="Q507" s="1" t="s">
        <v>646</v>
      </c>
      <c r="S507" s="1" t="s">
        <v>1189</v>
      </c>
      <c r="T507" s="1" t="s">
        <v>385</v>
      </c>
      <c r="V507" s="1" t="s">
        <v>806</v>
      </c>
      <c r="W507" s="1" t="s">
        <v>1190</v>
      </c>
      <c r="X507" s="1" t="s">
        <v>766</v>
      </c>
      <c r="AC507" s="1" t="s">
        <v>652</v>
      </c>
      <c r="AG507" s="1">
        <v>180</v>
      </c>
      <c r="AI507" s="1" t="s">
        <v>177</v>
      </c>
      <c r="AJ507" s="1" t="s">
        <v>1189</v>
      </c>
    </row>
    <row r="508" spans="1:36" ht="60" x14ac:dyDescent="0.25">
      <c r="A508" s="1" t="s">
        <v>768</v>
      </c>
      <c r="B508" s="1">
        <v>21491</v>
      </c>
      <c r="D508" s="1" t="s">
        <v>1619</v>
      </c>
      <c r="F508" s="1" t="s">
        <v>58</v>
      </c>
      <c r="G508" s="1" t="s">
        <v>164</v>
      </c>
      <c r="H508" s="48">
        <v>25000</v>
      </c>
      <c r="K508" s="36">
        <v>45693</v>
      </c>
      <c r="L508" s="36">
        <v>45747</v>
      </c>
      <c r="M508" s="36">
        <v>45567</v>
      </c>
      <c r="N508" s="1" t="s">
        <v>1620</v>
      </c>
      <c r="O508" s="1" t="s">
        <v>620</v>
      </c>
      <c r="P508" s="1">
        <v>0</v>
      </c>
      <c r="Q508" s="1" t="s">
        <v>646</v>
      </c>
      <c r="S508" s="1" t="s">
        <v>1102</v>
      </c>
      <c r="T508" s="1" t="s">
        <v>780</v>
      </c>
      <c r="V508" s="1" t="s">
        <v>806</v>
      </c>
      <c r="W508" s="1" t="s">
        <v>1102</v>
      </c>
      <c r="X508" s="1" t="s">
        <v>766</v>
      </c>
      <c r="AC508" s="1" t="s">
        <v>652</v>
      </c>
      <c r="AG508" s="1">
        <v>180</v>
      </c>
      <c r="AI508" s="1" t="s">
        <v>177</v>
      </c>
      <c r="AJ508" s="1" t="s">
        <v>1569</v>
      </c>
    </row>
    <row r="509" spans="1:36" ht="60" x14ac:dyDescent="0.25">
      <c r="A509" s="1" t="s">
        <v>763</v>
      </c>
      <c r="B509" s="1">
        <v>21492</v>
      </c>
      <c r="D509" s="1" t="s">
        <v>1621</v>
      </c>
      <c r="F509" s="1" t="s">
        <v>765</v>
      </c>
      <c r="H509" s="48">
        <v>2400000</v>
      </c>
      <c r="K509" s="36">
        <v>45748</v>
      </c>
      <c r="M509" s="36" t="s">
        <v>649</v>
      </c>
      <c r="Q509" s="1" t="s">
        <v>665</v>
      </c>
      <c r="S509" s="1" t="s">
        <v>683</v>
      </c>
      <c r="T509" s="1" t="s">
        <v>402</v>
      </c>
      <c r="V509" s="1" t="s">
        <v>787</v>
      </c>
      <c r="W509" s="1" t="s">
        <v>683</v>
      </c>
      <c r="X509" s="1" t="s">
        <v>766</v>
      </c>
      <c r="AC509" s="1" t="s">
        <v>120</v>
      </c>
      <c r="AG509" s="1">
        <v>180</v>
      </c>
      <c r="AI509" s="1" t="s">
        <v>788</v>
      </c>
      <c r="AJ509" s="1" t="s">
        <v>444</v>
      </c>
    </row>
    <row r="510" spans="1:36" ht="30" x14ac:dyDescent="0.25">
      <c r="A510" s="1" t="s">
        <v>763</v>
      </c>
      <c r="B510" s="1">
        <v>21493</v>
      </c>
      <c r="D510" s="1" t="s">
        <v>1622</v>
      </c>
      <c r="F510" s="1" t="s">
        <v>765</v>
      </c>
      <c r="H510" s="48">
        <v>1000000</v>
      </c>
      <c r="K510" s="36">
        <v>45809</v>
      </c>
      <c r="M510" s="36" t="s">
        <v>649</v>
      </c>
      <c r="Q510" s="1" t="s">
        <v>665</v>
      </c>
      <c r="S510" s="1" t="s">
        <v>489</v>
      </c>
      <c r="T510" s="1" t="s">
        <v>662</v>
      </c>
      <c r="V510" s="1" t="s">
        <v>787</v>
      </c>
      <c r="W510" s="1" t="s">
        <v>489</v>
      </c>
      <c r="X510" s="1" t="s">
        <v>44</v>
      </c>
      <c r="AC510" s="1" t="s">
        <v>652</v>
      </c>
      <c r="AG510" s="1">
        <v>180</v>
      </c>
      <c r="AI510" s="1" t="s">
        <v>54</v>
      </c>
      <c r="AJ510" s="1" t="s">
        <v>489</v>
      </c>
    </row>
    <row r="511" spans="1:36" ht="60" x14ac:dyDescent="0.25">
      <c r="A511" s="1" t="s">
        <v>768</v>
      </c>
      <c r="B511" s="1">
        <v>21494</v>
      </c>
      <c r="D511" s="1" t="s">
        <v>1623</v>
      </c>
      <c r="F511" s="1" t="s">
        <v>58</v>
      </c>
      <c r="G511" s="1" t="s">
        <v>164</v>
      </c>
      <c r="H511" s="48">
        <v>5000</v>
      </c>
      <c r="K511" s="36">
        <v>45736</v>
      </c>
      <c r="L511" s="36">
        <v>45736</v>
      </c>
      <c r="M511" s="36">
        <v>45556</v>
      </c>
      <c r="N511" s="1" t="s">
        <v>778</v>
      </c>
      <c r="O511" s="1" t="s">
        <v>114</v>
      </c>
      <c r="P511" s="1">
        <v>123456</v>
      </c>
      <c r="Q511" s="1" t="s">
        <v>646</v>
      </c>
      <c r="S511" s="1" t="s">
        <v>109</v>
      </c>
      <c r="T511" s="1" t="s">
        <v>780</v>
      </c>
      <c r="V511" s="1" t="s">
        <v>1624</v>
      </c>
      <c r="W511" s="1" t="s">
        <v>109</v>
      </c>
      <c r="X511" s="1" t="s">
        <v>766</v>
      </c>
      <c r="AC511" s="1" t="s">
        <v>335</v>
      </c>
      <c r="AG511" s="1">
        <v>180</v>
      </c>
      <c r="AI511" s="1" t="s">
        <v>149</v>
      </c>
      <c r="AJ511" s="1" t="s">
        <v>1357</v>
      </c>
    </row>
    <row r="512" spans="1:36" ht="60" x14ac:dyDescent="0.25">
      <c r="A512" s="1" t="s">
        <v>768</v>
      </c>
      <c r="B512" s="1">
        <v>21495</v>
      </c>
      <c r="D512" s="1" t="s">
        <v>1625</v>
      </c>
      <c r="F512" s="1" t="s">
        <v>58</v>
      </c>
      <c r="G512" s="1" t="s">
        <v>785</v>
      </c>
      <c r="H512" s="48">
        <v>5500</v>
      </c>
      <c r="K512" s="36">
        <v>45740</v>
      </c>
      <c r="L512" s="36">
        <v>45741</v>
      </c>
      <c r="M512" s="36">
        <v>45561</v>
      </c>
      <c r="N512" s="1" t="s">
        <v>1626</v>
      </c>
      <c r="O512" s="1" t="s">
        <v>114</v>
      </c>
      <c r="P512" s="1">
        <v>0</v>
      </c>
      <c r="Q512" s="1" t="s">
        <v>670</v>
      </c>
      <c r="S512" s="1" t="s">
        <v>772</v>
      </c>
      <c r="T512" s="1" t="s">
        <v>617</v>
      </c>
      <c r="V512" s="1" t="s">
        <v>772</v>
      </c>
      <c r="W512" s="1" t="s">
        <v>772</v>
      </c>
      <c r="X512" s="1" t="s">
        <v>766</v>
      </c>
      <c r="AC512" s="1" t="s">
        <v>335</v>
      </c>
      <c r="AG512" s="1">
        <v>180</v>
      </c>
      <c r="AI512" s="1" t="s">
        <v>782</v>
      </c>
      <c r="AJ512" s="1" t="s">
        <v>1627</v>
      </c>
    </row>
    <row r="513" spans="1:36" ht="60" x14ac:dyDescent="0.25">
      <c r="A513" s="1" t="s">
        <v>768</v>
      </c>
      <c r="B513" s="1">
        <v>21496</v>
      </c>
      <c r="D513" s="1" t="s">
        <v>1628</v>
      </c>
      <c r="F513" s="1" t="s">
        <v>58</v>
      </c>
      <c r="G513" s="1" t="s">
        <v>66</v>
      </c>
      <c r="H513" s="48">
        <v>5000</v>
      </c>
      <c r="K513" s="36">
        <v>45740</v>
      </c>
      <c r="L513" s="36">
        <v>45743</v>
      </c>
      <c r="M513" s="36">
        <v>45563</v>
      </c>
      <c r="N513" s="1">
        <v>0</v>
      </c>
      <c r="O513" s="1" t="s">
        <v>114</v>
      </c>
      <c r="P513" s="1">
        <v>0</v>
      </c>
      <c r="Q513" s="1" t="s">
        <v>670</v>
      </c>
      <c r="S513" s="1" t="s">
        <v>772</v>
      </c>
      <c r="T513" s="1" t="s">
        <v>617</v>
      </c>
      <c r="V513" s="1" t="s">
        <v>772</v>
      </c>
      <c r="W513" s="1" t="s">
        <v>772</v>
      </c>
      <c r="X513" s="1" t="s">
        <v>766</v>
      </c>
      <c r="AC513" s="1" t="s">
        <v>335</v>
      </c>
      <c r="AG513" s="1">
        <v>180</v>
      </c>
      <c r="AI513" s="1" t="s">
        <v>782</v>
      </c>
      <c r="AJ513" s="1" t="s">
        <v>772</v>
      </c>
    </row>
    <row r="514" spans="1:36" ht="60" x14ac:dyDescent="0.25">
      <c r="A514" s="1" t="s">
        <v>768</v>
      </c>
      <c r="B514" s="1">
        <v>21497</v>
      </c>
      <c r="D514" s="1" t="s">
        <v>1629</v>
      </c>
      <c r="F514" s="1" t="s">
        <v>58</v>
      </c>
      <c r="G514" s="1" t="s">
        <v>164</v>
      </c>
      <c r="H514" s="48">
        <v>33692</v>
      </c>
      <c r="K514" s="36">
        <v>45741</v>
      </c>
      <c r="L514" s="36">
        <v>46106</v>
      </c>
      <c r="M514" s="36">
        <v>45926</v>
      </c>
      <c r="N514" s="1" t="s">
        <v>718</v>
      </c>
      <c r="O514" s="1" t="s">
        <v>114</v>
      </c>
      <c r="P514" s="1">
        <v>2548628</v>
      </c>
      <c r="Q514" s="1" t="s">
        <v>670</v>
      </c>
      <c r="S514" s="1" t="s">
        <v>136</v>
      </c>
      <c r="T514" s="1" t="s">
        <v>617</v>
      </c>
      <c r="V514" s="1" t="s">
        <v>781</v>
      </c>
      <c r="W514" s="1" t="s">
        <v>136</v>
      </c>
      <c r="X514" s="1" t="s">
        <v>766</v>
      </c>
      <c r="AC514" s="1" t="s">
        <v>652</v>
      </c>
      <c r="AG514" s="1">
        <v>180</v>
      </c>
      <c r="AI514" s="1" t="s">
        <v>875</v>
      </c>
      <c r="AJ514" s="1" t="s">
        <v>136</v>
      </c>
    </row>
    <row r="515" spans="1:36" ht="30" x14ac:dyDescent="0.25">
      <c r="A515" s="1" t="s">
        <v>763</v>
      </c>
      <c r="B515" s="1">
        <v>21498</v>
      </c>
      <c r="D515" s="1" t="s">
        <v>1630</v>
      </c>
      <c r="F515" s="1" t="s">
        <v>765</v>
      </c>
      <c r="H515" s="48">
        <v>4745409</v>
      </c>
      <c r="K515" s="36">
        <v>45748</v>
      </c>
      <c r="M515" s="36" t="s">
        <v>649</v>
      </c>
      <c r="Q515" s="1" t="s">
        <v>162</v>
      </c>
      <c r="S515" s="1" t="s">
        <v>719</v>
      </c>
      <c r="T515" s="1" t="s">
        <v>641</v>
      </c>
      <c r="V515" s="1" t="s">
        <v>787</v>
      </c>
      <c r="W515" s="1" t="s">
        <v>167</v>
      </c>
      <c r="X515" s="1" t="s">
        <v>766</v>
      </c>
      <c r="AC515" s="1" t="s">
        <v>120</v>
      </c>
      <c r="AG515" s="1">
        <v>180</v>
      </c>
      <c r="AI515" s="1" t="s">
        <v>497</v>
      </c>
      <c r="AJ515" s="1" t="s">
        <v>719</v>
      </c>
    </row>
    <row r="516" spans="1:36" ht="30" x14ac:dyDescent="0.25">
      <c r="A516" s="1" t="s">
        <v>763</v>
      </c>
      <c r="B516" s="1">
        <v>21499</v>
      </c>
      <c r="D516" s="1" t="s">
        <v>1631</v>
      </c>
      <c r="F516" s="1" t="s">
        <v>765</v>
      </c>
      <c r="H516" s="48">
        <v>23000000</v>
      </c>
      <c r="K516" s="36">
        <v>45748</v>
      </c>
      <c r="M516" s="36" t="s">
        <v>649</v>
      </c>
      <c r="Q516" s="1" t="s">
        <v>162</v>
      </c>
      <c r="S516" s="1" t="s">
        <v>719</v>
      </c>
      <c r="T516" s="1" t="s">
        <v>641</v>
      </c>
      <c r="V516" s="1" t="s">
        <v>787</v>
      </c>
      <c r="W516" s="1" t="s">
        <v>167</v>
      </c>
      <c r="X516" s="1" t="s">
        <v>766</v>
      </c>
      <c r="AC516" s="1" t="s">
        <v>120</v>
      </c>
      <c r="AG516" s="1">
        <v>180</v>
      </c>
      <c r="AI516" s="1" t="s">
        <v>497</v>
      </c>
      <c r="AJ516" s="1" t="s">
        <v>719</v>
      </c>
    </row>
    <row r="517" spans="1:36" ht="30" x14ac:dyDescent="0.25">
      <c r="A517" s="1" t="s">
        <v>763</v>
      </c>
      <c r="B517" s="1">
        <v>21500</v>
      </c>
      <c r="D517" s="1" t="s">
        <v>1632</v>
      </c>
      <c r="F517" s="1" t="s">
        <v>765</v>
      </c>
      <c r="H517" s="48">
        <v>154822</v>
      </c>
      <c r="K517" s="36">
        <v>45383</v>
      </c>
      <c r="M517" s="36" t="s">
        <v>649</v>
      </c>
      <c r="Q517" s="1" t="s">
        <v>665</v>
      </c>
      <c r="S517" s="1" t="s">
        <v>248</v>
      </c>
      <c r="T517" s="1" t="s">
        <v>662</v>
      </c>
      <c r="V517" s="1" t="s">
        <v>440</v>
      </c>
      <c r="W517" s="1" t="s">
        <v>489</v>
      </c>
      <c r="X517" s="1" t="s">
        <v>766</v>
      </c>
      <c r="AC517" s="1" t="s">
        <v>120</v>
      </c>
      <c r="AG517" s="1">
        <v>180</v>
      </c>
      <c r="AI517" s="1" t="s">
        <v>54</v>
      </c>
      <c r="AJ517" s="1" t="s">
        <v>248</v>
      </c>
    </row>
    <row r="518" spans="1:36" ht="60" x14ac:dyDescent="0.25">
      <c r="A518" s="1" t="s">
        <v>768</v>
      </c>
      <c r="B518" s="1">
        <v>21501</v>
      </c>
      <c r="D518" s="1" t="s">
        <v>1633</v>
      </c>
      <c r="F518" s="1" t="s">
        <v>58</v>
      </c>
      <c r="G518" s="1" t="s">
        <v>164</v>
      </c>
      <c r="H518" s="48">
        <v>10380</v>
      </c>
      <c r="K518" s="36">
        <v>45383</v>
      </c>
      <c r="L518" s="36">
        <v>45747</v>
      </c>
      <c r="M518" s="36">
        <v>45567</v>
      </c>
      <c r="N518" s="1" t="s">
        <v>1634</v>
      </c>
      <c r="O518" s="1" t="s">
        <v>114</v>
      </c>
      <c r="P518" s="1">
        <v>7500558</v>
      </c>
      <c r="Q518" s="1" t="s">
        <v>665</v>
      </c>
      <c r="S518" s="1" t="s">
        <v>248</v>
      </c>
      <c r="T518" s="1" t="s">
        <v>662</v>
      </c>
      <c r="V518" s="1" t="s">
        <v>792</v>
      </c>
      <c r="W518" s="1" t="s">
        <v>582</v>
      </c>
      <c r="X518" s="1" t="s">
        <v>766</v>
      </c>
      <c r="AC518" s="1" t="s">
        <v>120</v>
      </c>
      <c r="AG518" s="1">
        <v>180</v>
      </c>
      <c r="AI518" s="1" t="s">
        <v>54</v>
      </c>
      <c r="AJ518" s="1" t="s">
        <v>248</v>
      </c>
    </row>
    <row r="519" spans="1:36" ht="60" x14ac:dyDescent="0.25">
      <c r="A519" s="1" t="s">
        <v>768</v>
      </c>
      <c r="B519" s="1">
        <v>21502</v>
      </c>
      <c r="D519" s="1" t="s">
        <v>1635</v>
      </c>
      <c r="F519" s="1" t="s">
        <v>58</v>
      </c>
      <c r="G519" s="1" t="s">
        <v>106</v>
      </c>
      <c r="H519" s="48">
        <v>81389</v>
      </c>
      <c r="K519" s="36">
        <v>45383</v>
      </c>
      <c r="L519" s="36">
        <v>45747</v>
      </c>
      <c r="M519" s="36">
        <v>45567</v>
      </c>
      <c r="N519" s="1" t="s">
        <v>1636</v>
      </c>
      <c r="O519" s="1" t="s">
        <v>114</v>
      </c>
      <c r="P519" s="1">
        <v>1614573</v>
      </c>
      <c r="Q519" s="1" t="s">
        <v>665</v>
      </c>
      <c r="S519" s="1" t="s">
        <v>248</v>
      </c>
      <c r="T519" s="1" t="s">
        <v>662</v>
      </c>
      <c r="V519" s="1" t="s">
        <v>792</v>
      </c>
      <c r="W519" s="1" t="s">
        <v>489</v>
      </c>
      <c r="X519" s="1" t="s">
        <v>766</v>
      </c>
      <c r="AC519" s="1" t="s">
        <v>120</v>
      </c>
      <c r="AG519" s="1">
        <v>180</v>
      </c>
      <c r="AI519" s="1" t="s">
        <v>54</v>
      </c>
      <c r="AJ519" s="1" t="s">
        <v>248</v>
      </c>
    </row>
    <row r="520" spans="1:36" ht="60" x14ac:dyDescent="0.25">
      <c r="A520" s="1" t="s">
        <v>768</v>
      </c>
      <c r="B520" s="1">
        <v>21503</v>
      </c>
      <c r="D520" s="1" t="s">
        <v>1637</v>
      </c>
      <c r="F520" s="1" t="s">
        <v>58</v>
      </c>
      <c r="G520" s="1" t="s">
        <v>164</v>
      </c>
      <c r="H520" s="48">
        <v>12968</v>
      </c>
      <c r="K520" s="36">
        <v>45747</v>
      </c>
      <c r="L520" s="36">
        <v>45747</v>
      </c>
      <c r="M520" s="36">
        <v>45567</v>
      </c>
      <c r="N520" s="1" t="s">
        <v>836</v>
      </c>
      <c r="O520" s="1" t="s">
        <v>114</v>
      </c>
      <c r="P520" s="1">
        <v>3617412</v>
      </c>
      <c r="Q520" s="1" t="s">
        <v>646</v>
      </c>
      <c r="S520" s="1" t="s">
        <v>145</v>
      </c>
      <c r="T520" s="1" t="s">
        <v>811</v>
      </c>
      <c r="V520" s="1" t="s">
        <v>145</v>
      </c>
      <c r="W520" s="1" t="s">
        <v>145</v>
      </c>
      <c r="X520" s="1" t="s">
        <v>766</v>
      </c>
      <c r="AC520" s="1" t="s">
        <v>652</v>
      </c>
      <c r="AG520" s="1">
        <v>180</v>
      </c>
      <c r="AI520" s="1" t="s">
        <v>777</v>
      </c>
      <c r="AJ520" s="1" t="s">
        <v>1282</v>
      </c>
    </row>
    <row r="521" spans="1:36" ht="60" x14ac:dyDescent="0.25">
      <c r="A521" s="1" t="s">
        <v>768</v>
      </c>
      <c r="B521" s="1">
        <v>21504</v>
      </c>
      <c r="D521" s="1" t="s">
        <v>1638</v>
      </c>
      <c r="F521" s="1" t="s">
        <v>58</v>
      </c>
      <c r="G521" s="1" t="s">
        <v>164</v>
      </c>
      <c r="H521" s="48">
        <v>8238</v>
      </c>
      <c r="K521" s="36">
        <v>45747</v>
      </c>
      <c r="L521" s="36">
        <v>45747</v>
      </c>
      <c r="M521" s="36">
        <v>45567</v>
      </c>
      <c r="N521" s="1" t="s">
        <v>581</v>
      </c>
      <c r="O521" s="1" t="s">
        <v>114</v>
      </c>
      <c r="P521" s="1" t="s">
        <v>697</v>
      </c>
      <c r="Q521" s="1" t="s">
        <v>646</v>
      </c>
      <c r="S521" s="1" t="s">
        <v>145</v>
      </c>
      <c r="T521" s="1" t="s">
        <v>811</v>
      </c>
      <c r="V521" s="1" t="s">
        <v>145</v>
      </c>
      <c r="W521" s="1" t="s">
        <v>145</v>
      </c>
      <c r="X521" s="1" t="s">
        <v>766</v>
      </c>
      <c r="AC521" s="1" t="s">
        <v>652</v>
      </c>
      <c r="AG521" s="1">
        <v>180</v>
      </c>
      <c r="AI521" s="1" t="s">
        <v>777</v>
      </c>
      <c r="AJ521" s="1" t="s">
        <v>1282</v>
      </c>
    </row>
    <row r="522" spans="1:36" ht="60" x14ac:dyDescent="0.25">
      <c r="A522" s="1" t="s">
        <v>768</v>
      </c>
      <c r="B522" s="1">
        <v>21505</v>
      </c>
      <c r="D522" s="1" t="s">
        <v>1639</v>
      </c>
      <c r="F522" s="1" t="s">
        <v>58</v>
      </c>
      <c r="G522" s="1" t="s">
        <v>164</v>
      </c>
      <c r="H522" s="48">
        <v>9725</v>
      </c>
      <c r="K522" s="36">
        <v>45760</v>
      </c>
      <c r="L522" s="36">
        <v>45807</v>
      </c>
      <c r="M522" s="36">
        <v>45627</v>
      </c>
      <c r="N522" s="1" t="s">
        <v>1640</v>
      </c>
      <c r="O522" s="1" t="s">
        <v>114</v>
      </c>
      <c r="P522" s="1">
        <v>10179621</v>
      </c>
      <c r="Q522" s="1" t="s">
        <v>646</v>
      </c>
      <c r="S522" s="1" t="s">
        <v>259</v>
      </c>
      <c r="T522" s="1" t="s">
        <v>811</v>
      </c>
      <c r="V522" s="1" t="s">
        <v>801</v>
      </c>
      <c r="W522" s="1" t="s">
        <v>259</v>
      </c>
      <c r="X522" s="1" t="s">
        <v>766</v>
      </c>
      <c r="AC522" s="1" t="s">
        <v>652</v>
      </c>
      <c r="AG522" s="1">
        <v>180</v>
      </c>
      <c r="AI522" s="1" t="s">
        <v>177</v>
      </c>
      <c r="AJ522" s="1" t="s">
        <v>259</v>
      </c>
    </row>
    <row r="523" spans="1:36" ht="30" x14ac:dyDescent="0.25">
      <c r="A523" s="1" t="s">
        <v>763</v>
      </c>
      <c r="B523" s="1">
        <v>21506</v>
      </c>
      <c r="D523" s="1" t="s">
        <v>1641</v>
      </c>
      <c r="F523" s="1" t="s">
        <v>765</v>
      </c>
      <c r="H523" s="48">
        <v>1844507</v>
      </c>
      <c r="K523" s="36">
        <v>45748</v>
      </c>
      <c r="M523" s="36" t="s">
        <v>649</v>
      </c>
      <c r="Q523" s="1" t="s">
        <v>665</v>
      </c>
      <c r="S523" s="1" t="s">
        <v>248</v>
      </c>
      <c r="T523" s="1" t="s">
        <v>662</v>
      </c>
      <c r="V523" s="1" t="s">
        <v>440</v>
      </c>
      <c r="W523" s="1" t="s">
        <v>582</v>
      </c>
      <c r="X523" s="1" t="s">
        <v>766</v>
      </c>
      <c r="AC523" s="1" t="s">
        <v>120</v>
      </c>
      <c r="AG523" s="1">
        <v>180</v>
      </c>
      <c r="AI523" s="1" t="s">
        <v>54</v>
      </c>
      <c r="AJ523" s="1" t="s">
        <v>248</v>
      </c>
    </row>
    <row r="524" spans="1:36" ht="60" x14ac:dyDescent="0.25">
      <c r="A524" s="1" t="s">
        <v>768</v>
      </c>
      <c r="B524" s="1">
        <v>21507</v>
      </c>
      <c r="D524" s="1" t="s">
        <v>1642</v>
      </c>
      <c r="F524" s="1" t="s">
        <v>58</v>
      </c>
      <c r="G524" s="1" t="s">
        <v>164</v>
      </c>
      <c r="H524" s="48">
        <v>10700</v>
      </c>
      <c r="K524" s="36">
        <v>45748</v>
      </c>
      <c r="L524" s="36">
        <v>46112</v>
      </c>
      <c r="M524" s="36">
        <v>45932</v>
      </c>
      <c r="N524" s="1" t="s">
        <v>1643</v>
      </c>
      <c r="O524" s="1" t="s">
        <v>114</v>
      </c>
      <c r="P524" s="1">
        <v>15499411</v>
      </c>
      <c r="Q524" s="1" t="s">
        <v>670</v>
      </c>
      <c r="S524" s="1" t="s">
        <v>292</v>
      </c>
      <c r="T524" s="1" t="s">
        <v>662</v>
      </c>
      <c r="V524" s="1" t="s">
        <v>792</v>
      </c>
      <c r="W524" s="1" t="s">
        <v>582</v>
      </c>
      <c r="X524" s="1" t="s">
        <v>44</v>
      </c>
      <c r="AC524" s="1" t="s">
        <v>652</v>
      </c>
      <c r="AG524" s="1">
        <v>180</v>
      </c>
      <c r="AI524" s="1" t="s">
        <v>875</v>
      </c>
      <c r="AJ524" s="1" t="s">
        <v>1644</v>
      </c>
    </row>
    <row r="525" spans="1:36" ht="60" x14ac:dyDescent="0.25">
      <c r="A525" s="1" t="s">
        <v>768</v>
      </c>
      <c r="B525" s="1">
        <v>21508</v>
      </c>
      <c r="D525" s="1" t="s">
        <v>1645</v>
      </c>
      <c r="F525" s="1" t="s">
        <v>58</v>
      </c>
      <c r="G525" s="1" t="s">
        <v>164</v>
      </c>
      <c r="H525" s="48">
        <v>7495</v>
      </c>
      <c r="K525" s="36">
        <v>45782</v>
      </c>
      <c r="L525" s="36">
        <v>45807</v>
      </c>
      <c r="M525" s="36">
        <v>45627</v>
      </c>
      <c r="N525" s="1" t="s">
        <v>1646</v>
      </c>
      <c r="O525" s="1" t="s">
        <v>114</v>
      </c>
      <c r="P525" s="1">
        <v>5308266</v>
      </c>
      <c r="Q525" s="1" t="s">
        <v>646</v>
      </c>
      <c r="S525" s="1" t="s">
        <v>85</v>
      </c>
      <c r="T525" s="1" t="s">
        <v>692</v>
      </c>
      <c r="V525" s="1" t="s">
        <v>781</v>
      </c>
      <c r="W525" s="1" t="s">
        <v>85</v>
      </c>
      <c r="X525" s="1" t="s">
        <v>766</v>
      </c>
      <c r="AC525" s="1" t="s">
        <v>652</v>
      </c>
      <c r="AG525" s="1">
        <v>180</v>
      </c>
      <c r="AI525" s="1" t="s">
        <v>177</v>
      </c>
      <c r="AJ525" s="1" t="s">
        <v>1357</v>
      </c>
    </row>
    <row r="526" spans="1:36" ht="60" x14ac:dyDescent="0.25">
      <c r="A526" s="1" t="s">
        <v>768</v>
      </c>
      <c r="B526" s="1">
        <v>21509</v>
      </c>
      <c r="D526" s="1" t="s">
        <v>1647</v>
      </c>
      <c r="F526" s="1" t="s">
        <v>58</v>
      </c>
      <c r="G526" s="1" t="s">
        <v>164</v>
      </c>
      <c r="H526" s="48">
        <v>15000</v>
      </c>
      <c r="K526" s="36">
        <v>45748</v>
      </c>
      <c r="L526" s="36">
        <v>46112</v>
      </c>
      <c r="M526" s="36">
        <v>45932</v>
      </c>
      <c r="N526" s="1" t="s">
        <v>1648</v>
      </c>
      <c r="O526" s="1" t="s">
        <v>114</v>
      </c>
      <c r="P526" s="1">
        <v>4886502</v>
      </c>
      <c r="Q526" s="1" t="s">
        <v>665</v>
      </c>
      <c r="S526" s="1" t="s">
        <v>1649</v>
      </c>
      <c r="T526" s="1" t="s">
        <v>662</v>
      </c>
      <c r="V526" s="1" t="s">
        <v>205</v>
      </c>
      <c r="W526" s="1" t="s">
        <v>205</v>
      </c>
      <c r="X526" s="1" t="s">
        <v>766</v>
      </c>
      <c r="AC526" s="1" t="s">
        <v>652</v>
      </c>
      <c r="AG526" s="1">
        <v>180</v>
      </c>
      <c r="AI526" s="1" t="s">
        <v>54</v>
      </c>
      <c r="AJ526" s="1" t="s">
        <v>582</v>
      </c>
    </row>
    <row r="527" spans="1:36" ht="60" x14ac:dyDescent="0.25">
      <c r="A527" s="1" t="s">
        <v>768</v>
      </c>
      <c r="B527" s="1">
        <v>21510</v>
      </c>
      <c r="D527" s="1" t="s">
        <v>1650</v>
      </c>
      <c r="F527" s="1" t="s">
        <v>58</v>
      </c>
      <c r="G527" s="1" t="s">
        <v>164</v>
      </c>
      <c r="H527" s="48">
        <v>31280</v>
      </c>
      <c r="K527" s="36">
        <v>45748</v>
      </c>
      <c r="L527" s="36">
        <v>45856</v>
      </c>
      <c r="M527" s="36">
        <v>45676</v>
      </c>
      <c r="N527" s="1" t="s">
        <v>724</v>
      </c>
      <c r="O527" s="1" t="s">
        <v>114</v>
      </c>
      <c r="P527" s="1">
        <v>1918150</v>
      </c>
      <c r="Q527" s="1" t="s">
        <v>646</v>
      </c>
      <c r="S527" s="1" t="s">
        <v>691</v>
      </c>
      <c r="T527" s="1" t="s">
        <v>641</v>
      </c>
      <c r="V527" s="1" t="s">
        <v>792</v>
      </c>
      <c r="W527" s="1" t="s">
        <v>722</v>
      </c>
      <c r="X527" s="1" t="s">
        <v>766</v>
      </c>
      <c r="AC527" s="1" t="s">
        <v>652</v>
      </c>
      <c r="AG527" s="1">
        <v>180</v>
      </c>
      <c r="AI527" s="1" t="s">
        <v>777</v>
      </c>
      <c r="AJ527" s="1" t="s">
        <v>1224</v>
      </c>
    </row>
    <row r="528" spans="1:36" ht="60" x14ac:dyDescent="0.25">
      <c r="A528" s="1" t="s">
        <v>768</v>
      </c>
      <c r="B528" s="1">
        <v>21511</v>
      </c>
      <c r="D528" s="1" t="s">
        <v>1651</v>
      </c>
      <c r="F528" s="1" t="s">
        <v>58</v>
      </c>
      <c r="G528" s="1" t="s">
        <v>307</v>
      </c>
      <c r="H528" s="48">
        <v>29879</v>
      </c>
      <c r="K528" s="36">
        <v>45758</v>
      </c>
      <c r="L528" s="36">
        <v>46854</v>
      </c>
      <c r="M528" s="36">
        <v>46674</v>
      </c>
      <c r="N528" s="1" t="s">
        <v>1652</v>
      </c>
      <c r="O528" s="1" t="s">
        <v>114</v>
      </c>
      <c r="P528" s="1">
        <v>2174990</v>
      </c>
      <c r="Q528" s="1" t="s">
        <v>670</v>
      </c>
      <c r="S528" s="1" t="s">
        <v>136</v>
      </c>
      <c r="T528" s="1" t="s">
        <v>617</v>
      </c>
      <c r="V528" s="1" t="s">
        <v>781</v>
      </c>
      <c r="W528" s="1" t="s">
        <v>136</v>
      </c>
      <c r="X528" s="1" t="s">
        <v>766</v>
      </c>
      <c r="AC528" s="1" t="s">
        <v>652</v>
      </c>
      <c r="AG528" s="1">
        <v>180</v>
      </c>
      <c r="AI528" s="1" t="s">
        <v>875</v>
      </c>
      <c r="AJ528" s="1" t="s">
        <v>136</v>
      </c>
    </row>
    <row r="529" spans="1:36" ht="60" x14ac:dyDescent="0.25">
      <c r="A529" s="1" t="s">
        <v>768</v>
      </c>
      <c r="B529" s="1">
        <v>21512</v>
      </c>
      <c r="D529" s="1" t="s">
        <v>1653</v>
      </c>
      <c r="F529" s="1" t="s">
        <v>58</v>
      </c>
      <c r="G529" s="1" t="s">
        <v>164</v>
      </c>
      <c r="H529" s="48">
        <v>25245</v>
      </c>
      <c r="K529" s="36">
        <v>45811</v>
      </c>
      <c r="L529" s="36">
        <v>46175</v>
      </c>
      <c r="M529" s="36">
        <v>45995</v>
      </c>
      <c r="N529" s="1" t="s">
        <v>1654</v>
      </c>
      <c r="O529" s="1" t="s">
        <v>620</v>
      </c>
      <c r="P529" s="1">
        <v>267189</v>
      </c>
      <c r="Q529" s="1" t="s">
        <v>646</v>
      </c>
      <c r="S529" s="1" t="s">
        <v>1606</v>
      </c>
      <c r="T529" s="1" t="s">
        <v>678</v>
      </c>
      <c r="V529" s="1" t="s">
        <v>806</v>
      </c>
      <c r="W529" s="1" t="s">
        <v>1606</v>
      </c>
      <c r="X529" s="1" t="s">
        <v>766</v>
      </c>
      <c r="AC529" s="1" t="s">
        <v>652</v>
      </c>
      <c r="AG529" s="1">
        <v>180</v>
      </c>
      <c r="AI529" s="1" t="s">
        <v>177</v>
      </c>
      <c r="AJ529" s="1" t="s">
        <v>1607</v>
      </c>
    </row>
    <row r="530" spans="1:36" ht="60" x14ac:dyDescent="0.25">
      <c r="A530" s="1" t="s">
        <v>768</v>
      </c>
      <c r="B530" s="1">
        <v>21513</v>
      </c>
      <c r="D530" s="1" t="s">
        <v>1404</v>
      </c>
      <c r="F530" s="1" t="s">
        <v>58</v>
      </c>
      <c r="G530" s="1" t="s">
        <v>164</v>
      </c>
      <c r="H530" s="48">
        <v>10000</v>
      </c>
      <c r="K530" s="36">
        <v>45755</v>
      </c>
      <c r="L530" s="36">
        <v>45755</v>
      </c>
      <c r="M530" s="36">
        <v>45575</v>
      </c>
      <c r="N530" s="1" t="s">
        <v>864</v>
      </c>
      <c r="O530" s="1" t="s">
        <v>114</v>
      </c>
      <c r="P530" s="1" t="s">
        <v>697</v>
      </c>
      <c r="Q530" s="1" t="s">
        <v>549</v>
      </c>
      <c r="S530" s="1" t="s">
        <v>145</v>
      </c>
      <c r="T530" s="1" t="s">
        <v>811</v>
      </c>
      <c r="V530" s="1" t="s">
        <v>145</v>
      </c>
      <c r="W530" s="1" t="s">
        <v>145</v>
      </c>
      <c r="X530" s="1" t="s">
        <v>766</v>
      </c>
      <c r="AC530" s="1" t="s">
        <v>120</v>
      </c>
      <c r="AG530" s="1">
        <v>180</v>
      </c>
      <c r="AI530" s="1" t="s">
        <v>865</v>
      </c>
      <c r="AJ530" s="1" t="s">
        <v>1282</v>
      </c>
    </row>
    <row r="531" spans="1:36" ht="60" x14ac:dyDescent="0.25">
      <c r="A531" s="1" t="s">
        <v>768</v>
      </c>
      <c r="B531" s="1">
        <v>21514</v>
      </c>
      <c r="D531" s="1" t="s">
        <v>1655</v>
      </c>
      <c r="F531" s="1" t="s">
        <v>58</v>
      </c>
      <c r="G531" s="1" t="s">
        <v>164</v>
      </c>
      <c r="H531" s="48">
        <v>15000</v>
      </c>
      <c r="K531" s="36">
        <v>45755</v>
      </c>
      <c r="L531" s="36">
        <v>45755</v>
      </c>
      <c r="M531" s="36">
        <v>45575</v>
      </c>
      <c r="N531" s="1" t="s">
        <v>864</v>
      </c>
      <c r="O531" s="1" t="s">
        <v>114</v>
      </c>
      <c r="P531" s="1" t="s">
        <v>697</v>
      </c>
      <c r="Q531" s="1" t="s">
        <v>549</v>
      </c>
      <c r="S531" s="1" t="s">
        <v>145</v>
      </c>
      <c r="T531" s="1" t="s">
        <v>811</v>
      </c>
      <c r="V531" s="1" t="s">
        <v>145</v>
      </c>
      <c r="W531" s="1" t="s">
        <v>145</v>
      </c>
      <c r="X531" s="1" t="s">
        <v>766</v>
      </c>
      <c r="AC531" s="1" t="s">
        <v>120</v>
      </c>
      <c r="AG531" s="1">
        <v>180</v>
      </c>
      <c r="AI531" s="1" t="s">
        <v>865</v>
      </c>
      <c r="AJ531" s="1" t="s">
        <v>1282</v>
      </c>
    </row>
    <row r="532" spans="1:36" ht="60" x14ac:dyDescent="0.25">
      <c r="A532" s="1" t="s">
        <v>768</v>
      </c>
      <c r="B532" s="1">
        <v>21515</v>
      </c>
      <c r="D532" s="1" t="s">
        <v>1405</v>
      </c>
      <c r="F532" s="1" t="s">
        <v>58</v>
      </c>
      <c r="G532" s="1" t="s">
        <v>164</v>
      </c>
      <c r="H532" s="48">
        <v>10000</v>
      </c>
      <c r="K532" s="36">
        <v>45755</v>
      </c>
      <c r="L532" s="36">
        <v>45755</v>
      </c>
      <c r="M532" s="36">
        <v>45575</v>
      </c>
      <c r="N532" s="1" t="s">
        <v>864</v>
      </c>
      <c r="O532" s="1" t="s">
        <v>114</v>
      </c>
      <c r="P532" s="1" t="s">
        <v>697</v>
      </c>
      <c r="Q532" s="1" t="s">
        <v>549</v>
      </c>
      <c r="S532" s="1" t="s">
        <v>145</v>
      </c>
      <c r="T532" s="1" t="s">
        <v>811</v>
      </c>
      <c r="V532" s="1" t="s">
        <v>145</v>
      </c>
      <c r="W532" s="1" t="s">
        <v>145</v>
      </c>
      <c r="X532" s="1" t="s">
        <v>766</v>
      </c>
      <c r="AC532" s="1" t="s">
        <v>120</v>
      </c>
      <c r="AG532" s="1">
        <v>180</v>
      </c>
      <c r="AI532" s="1" t="s">
        <v>865</v>
      </c>
      <c r="AJ532" s="1" t="s">
        <v>1282</v>
      </c>
    </row>
    <row r="533" spans="1:36" ht="60" x14ac:dyDescent="0.25">
      <c r="A533" s="1" t="s">
        <v>768</v>
      </c>
      <c r="B533" s="1">
        <v>21516</v>
      </c>
      <c r="D533" s="1" t="s">
        <v>1289</v>
      </c>
      <c r="F533" s="1" t="s">
        <v>58</v>
      </c>
      <c r="G533" s="1" t="s">
        <v>164</v>
      </c>
      <c r="H533" s="48">
        <v>15000</v>
      </c>
      <c r="K533" s="36">
        <v>45755</v>
      </c>
      <c r="L533" s="36">
        <v>45755</v>
      </c>
      <c r="M533" s="36">
        <v>45575</v>
      </c>
      <c r="N533" s="1" t="s">
        <v>864</v>
      </c>
      <c r="O533" s="1" t="s">
        <v>114</v>
      </c>
      <c r="P533" s="1" t="s">
        <v>697</v>
      </c>
      <c r="Q533" s="1" t="s">
        <v>549</v>
      </c>
      <c r="S533" s="1" t="s">
        <v>145</v>
      </c>
      <c r="T533" s="1" t="s">
        <v>811</v>
      </c>
      <c r="V533" s="1" t="s">
        <v>145</v>
      </c>
      <c r="W533" s="1" t="s">
        <v>145</v>
      </c>
      <c r="X533" s="1" t="s">
        <v>766</v>
      </c>
      <c r="AC533" s="1" t="s">
        <v>120</v>
      </c>
      <c r="AG533" s="1">
        <v>180</v>
      </c>
      <c r="AI533" s="1" t="s">
        <v>865</v>
      </c>
      <c r="AJ533" s="1" t="s">
        <v>1282</v>
      </c>
    </row>
    <row r="534" spans="1:36" ht="60" x14ac:dyDescent="0.25">
      <c r="A534" s="1" t="s">
        <v>768</v>
      </c>
      <c r="B534" s="1">
        <v>21517</v>
      </c>
      <c r="D534" s="1" t="s">
        <v>1656</v>
      </c>
      <c r="F534" s="1" t="s">
        <v>58</v>
      </c>
      <c r="G534" s="1" t="s">
        <v>106</v>
      </c>
      <c r="H534" s="48">
        <v>75000</v>
      </c>
      <c r="K534" s="36">
        <v>45748</v>
      </c>
      <c r="L534" s="36">
        <v>46112</v>
      </c>
      <c r="M534" s="36">
        <v>45932</v>
      </c>
      <c r="N534" s="1" t="s">
        <v>677</v>
      </c>
      <c r="O534" s="1" t="s">
        <v>114</v>
      </c>
      <c r="P534" s="1">
        <v>4130921</v>
      </c>
      <c r="Q534" s="1" t="s">
        <v>646</v>
      </c>
      <c r="S534" s="1" t="s">
        <v>381</v>
      </c>
      <c r="T534" s="1" t="s">
        <v>385</v>
      </c>
      <c r="V534" s="1" t="s">
        <v>806</v>
      </c>
      <c r="W534" s="1" t="s">
        <v>659</v>
      </c>
      <c r="X534" s="1" t="s">
        <v>766</v>
      </c>
      <c r="AC534" s="1" t="s">
        <v>652</v>
      </c>
      <c r="AG534" s="1">
        <v>180</v>
      </c>
      <c r="AI534" s="1" t="s">
        <v>177</v>
      </c>
      <c r="AJ534" s="1" t="s">
        <v>381</v>
      </c>
    </row>
    <row r="535" spans="1:36" ht="60" x14ac:dyDescent="0.25">
      <c r="A535" s="1" t="s">
        <v>768</v>
      </c>
      <c r="B535" s="1">
        <v>21518</v>
      </c>
      <c r="D535" s="1" t="s">
        <v>1657</v>
      </c>
      <c r="F535" s="1" t="s">
        <v>58</v>
      </c>
      <c r="G535" s="1" t="s">
        <v>106</v>
      </c>
      <c r="H535" s="48">
        <v>53383</v>
      </c>
      <c r="K535" s="36">
        <v>45748</v>
      </c>
      <c r="L535" s="36">
        <v>46112</v>
      </c>
      <c r="M535" s="36">
        <v>45932</v>
      </c>
      <c r="N535" s="1" t="s">
        <v>1658</v>
      </c>
      <c r="O535" s="1" t="s">
        <v>114</v>
      </c>
      <c r="P535" s="1">
        <v>8836039</v>
      </c>
      <c r="Q535" s="1" t="s">
        <v>665</v>
      </c>
      <c r="S535" s="1" t="s">
        <v>248</v>
      </c>
      <c r="T535" s="1" t="s">
        <v>662</v>
      </c>
      <c r="V535" s="1" t="s">
        <v>440</v>
      </c>
      <c r="W535" s="1" t="s">
        <v>582</v>
      </c>
      <c r="X535" s="1" t="s">
        <v>766</v>
      </c>
      <c r="AC535" s="1" t="s">
        <v>120</v>
      </c>
      <c r="AG535" s="1">
        <v>180</v>
      </c>
      <c r="AI535" s="1" t="s">
        <v>1100</v>
      </c>
      <c r="AJ535" s="1" t="s">
        <v>248</v>
      </c>
    </row>
    <row r="536" spans="1:36" ht="60" x14ac:dyDescent="0.25">
      <c r="A536" s="1" t="s">
        <v>768</v>
      </c>
      <c r="B536" s="1">
        <v>21519</v>
      </c>
      <c r="D536" s="1" t="s">
        <v>1659</v>
      </c>
      <c r="F536" s="1" t="s">
        <v>58</v>
      </c>
      <c r="G536" s="1" t="s">
        <v>164</v>
      </c>
      <c r="H536" s="48">
        <v>7903</v>
      </c>
      <c r="K536" s="36">
        <v>45778</v>
      </c>
      <c r="L536" s="36">
        <v>46142</v>
      </c>
      <c r="M536" s="36">
        <v>45962</v>
      </c>
      <c r="N536" s="1" t="s">
        <v>1660</v>
      </c>
      <c r="O536" s="1" t="s">
        <v>620</v>
      </c>
      <c r="P536" s="1">
        <v>4283951</v>
      </c>
      <c r="Q536" s="1" t="s">
        <v>670</v>
      </c>
      <c r="S536" s="1" t="s">
        <v>691</v>
      </c>
      <c r="T536" s="1" t="s">
        <v>641</v>
      </c>
      <c r="V536" s="1" t="s">
        <v>792</v>
      </c>
      <c r="W536" s="1" t="s">
        <v>722</v>
      </c>
      <c r="X536" s="1" t="s">
        <v>44</v>
      </c>
      <c r="AC536" s="1" t="s">
        <v>652</v>
      </c>
      <c r="AG536" s="1">
        <v>180</v>
      </c>
      <c r="AI536" s="1" t="s">
        <v>782</v>
      </c>
      <c r="AJ536" s="1" t="s">
        <v>1224</v>
      </c>
    </row>
    <row r="537" spans="1:36" ht="45" x14ac:dyDescent="0.25">
      <c r="A537" s="1" t="s">
        <v>768</v>
      </c>
      <c r="B537" s="1">
        <v>21520</v>
      </c>
      <c r="D537" s="1" t="s">
        <v>1661</v>
      </c>
      <c r="F537" s="1" t="s">
        <v>58</v>
      </c>
      <c r="G537" s="1" t="s">
        <v>307</v>
      </c>
      <c r="H537" s="48">
        <v>6494</v>
      </c>
      <c r="K537" s="36">
        <v>45761</v>
      </c>
      <c r="L537" s="36">
        <v>45901</v>
      </c>
      <c r="M537" s="36">
        <v>45721</v>
      </c>
      <c r="N537" s="1" t="s">
        <v>1662</v>
      </c>
      <c r="O537" s="1" t="s">
        <v>880</v>
      </c>
      <c r="P537" s="1">
        <v>1206014</v>
      </c>
      <c r="Q537" s="1" t="s">
        <v>665</v>
      </c>
      <c r="S537" s="1" t="s">
        <v>205</v>
      </c>
      <c r="T537" s="1" t="s">
        <v>385</v>
      </c>
      <c r="V537" s="1" t="s">
        <v>806</v>
      </c>
      <c r="W537" s="1" t="s">
        <v>659</v>
      </c>
      <c r="X537" s="1" t="s">
        <v>766</v>
      </c>
      <c r="AC537" s="1" t="s">
        <v>120</v>
      </c>
      <c r="AG537" s="1">
        <v>180</v>
      </c>
      <c r="AI537" s="1" t="s">
        <v>1100</v>
      </c>
      <c r="AJ537" s="1" t="s">
        <v>205</v>
      </c>
    </row>
    <row r="538" spans="1:36" ht="60" x14ac:dyDescent="0.25">
      <c r="A538" s="1" t="s">
        <v>768</v>
      </c>
      <c r="B538" s="1">
        <v>21521</v>
      </c>
      <c r="D538" s="1" t="s">
        <v>1663</v>
      </c>
      <c r="F538" s="1" t="s">
        <v>58</v>
      </c>
      <c r="G538" s="1" t="s">
        <v>164</v>
      </c>
      <c r="H538" s="48">
        <v>17000</v>
      </c>
      <c r="K538" s="36">
        <v>45758</v>
      </c>
      <c r="L538" s="36">
        <v>45982</v>
      </c>
      <c r="M538" s="36">
        <v>45802</v>
      </c>
      <c r="N538" s="1" t="s">
        <v>1664</v>
      </c>
      <c r="O538" s="1" t="s">
        <v>620</v>
      </c>
      <c r="P538" s="1">
        <v>198823</v>
      </c>
      <c r="Q538" s="1" t="s">
        <v>643</v>
      </c>
      <c r="S538" s="1" t="s">
        <v>1665</v>
      </c>
      <c r="T538" s="1" t="s">
        <v>641</v>
      </c>
      <c r="V538" s="1" t="s">
        <v>792</v>
      </c>
      <c r="W538" s="1" t="s">
        <v>69</v>
      </c>
      <c r="X538" s="1" t="s">
        <v>766</v>
      </c>
      <c r="AC538" s="1" t="s">
        <v>652</v>
      </c>
      <c r="AG538" s="1">
        <v>180</v>
      </c>
      <c r="AI538" s="1" t="s">
        <v>859</v>
      </c>
      <c r="AJ538" s="1" t="s">
        <v>1665</v>
      </c>
    </row>
    <row r="539" spans="1:36" ht="60" x14ac:dyDescent="0.25">
      <c r="A539" s="1" t="s">
        <v>768</v>
      </c>
      <c r="B539" s="1">
        <v>21522</v>
      </c>
      <c r="D539" s="1" t="s">
        <v>1666</v>
      </c>
      <c r="F539" s="1" t="s">
        <v>58</v>
      </c>
      <c r="G539" s="1" t="s">
        <v>307</v>
      </c>
      <c r="H539" s="48">
        <v>9500</v>
      </c>
      <c r="K539" s="36">
        <v>45758</v>
      </c>
      <c r="L539" s="36">
        <v>45981</v>
      </c>
      <c r="M539" s="36">
        <v>45801</v>
      </c>
      <c r="N539" s="1" t="s">
        <v>1667</v>
      </c>
      <c r="O539" s="1" t="s">
        <v>114</v>
      </c>
      <c r="P539" s="1">
        <v>5174056</v>
      </c>
      <c r="Q539" s="1" t="s">
        <v>643</v>
      </c>
      <c r="S539" s="1" t="s">
        <v>1665</v>
      </c>
      <c r="T539" s="1" t="s">
        <v>641</v>
      </c>
      <c r="V539" s="1" t="s">
        <v>792</v>
      </c>
      <c r="W539" s="1" t="s">
        <v>69</v>
      </c>
      <c r="X539" s="1" t="s">
        <v>766</v>
      </c>
      <c r="AC539" s="1" t="s">
        <v>652</v>
      </c>
      <c r="AG539" s="1">
        <v>180</v>
      </c>
      <c r="AI539" s="1" t="s">
        <v>859</v>
      </c>
      <c r="AJ539" s="1" t="s">
        <v>1665</v>
      </c>
    </row>
    <row r="540" spans="1:36" ht="60" x14ac:dyDescent="0.25">
      <c r="A540" s="1" t="s">
        <v>768</v>
      </c>
      <c r="B540" s="1">
        <v>21523</v>
      </c>
      <c r="D540" s="1" t="s">
        <v>1668</v>
      </c>
      <c r="F540" s="1" t="s">
        <v>58</v>
      </c>
      <c r="G540" s="1" t="s">
        <v>164</v>
      </c>
      <c r="H540" s="48">
        <v>7000</v>
      </c>
      <c r="K540" s="36">
        <v>45758</v>
      </c>
      <c r="L540" s="36">
        <v>45981</v>
      </c>
      <c r="M540" s="36">
        <v>45801</v>
      </c>
      <c r="N540" s="1" t="s">
        <v>1669</v>
      </c>
      <c r="O540" s="1" t="s">
        <v>114</v>
      </c>
      <c r="P540" s="1">
        <v>10595593</v>
      </c>
      <c r="Q540" s="1" t="s">
        <v>643</v>
      </c>
      <c r="S540" s="1" t="s">
        <v>1665</v>
      </c>
      <c r="T540" s="1" t="s">
        <v>641</v>
      </c>
      <c r="V540" s="1" t="s">
        <v>792</v>
      </c>
      <c r="W540" s="1" t="s">
        <v>69</v>
      </c>
      <c r="X540" s="1" t="s">
        <v>766</v>
      </c>
      <c r="AC540" s="1" t="s">
        <v>652</v>
      </c>
      <c r="AG540" s="1">
        <v>180</v>
      </c>
      <c r="AI540" s="1" t="s">
        <v>859</v>
      </c>
      <c r="AJ540" s="1" t="s">
        <v>1665</v>
      </c>
    </row>
    <row r="541" spans="1:36" ht="60" x14ac:dyDescent="0.25">
      <c r="A541" s="1" t="s">
        <v>768</v>
      </c>
      <c r="B541" s="1">
        <v>21524</v>
      </c>
      <c r="D541" s="1" t="s">
        <v>1670</v>
      </c>
      <c r="F541" s="1" t="s">
        <v>58</v>
      </c>
      <c r="G541" s="1" t="s">
        <v>307</v>
      </c>
      <c r="H541" s="48">
        <v>25000</v>
      </c>
      <c r="K541" s="36">
        <v>45758</v>
      </c>
      <c r="L541" s="36">
        <v>45981</v>
      </c>
      <c r="M541" s="36">
        <v>45801</v>
      </c>
      <c r="N541" s="1" t="s">
        <v>1671</v>
      </c>
      <c r="O541" s="1" t="s">
        <v>114</v>
      </c>
      <c r="P541" s="1">
        <v>16240850</v>
      </c>
      <c r="Q541" s="1" t="s">
        <v>643</v>
      </c>
      <c r="S541" s="1" t="s">
        <v>1665</v>
      </c>
      <c r="T541" s="1" t="s">
        <v>641</v>
      </c>
      <c r="V541" s="1" t="s">
        <v>792</v>
      </c>
      <c r="W541" s="1" t="s">
        <v>69</v>
      </c>
      <c r="X541" s="1" t="s">
        <v>766</v>
      </c>
      <c r="AC541" s="1" t="s">
        <v>652</v>
      </c>
      <c r="AG541" s="1">
        <v>180</v>
      </c>
      <c r="AI541" s="1" t="s">
        <v>859</v>
      </c>
      <c r="AJ541" s="1" t="s">
        <v>1665</v>
      </c>
    </row>
    <row r="542" spans="1:36" ht="60" x14ac:dyDescent="0.25">
      <c r="A542" s="1" t="s">
        <v>768</v>
      </c>
      <c r="B542" s="1">
        <v>21525</v>
      </c>
      <c r="D542" s="1" t="s">
        <v>1672</v>
      </c>
      <c r="F542" s="1" t="s">
        <v>58</v>
      </c>
      <c r="G542" s="1" t="s">
        <v>307</v>
      </c>
      <c r="H542" s="48">
        <v>6000</v>
      </c>
      <c r="K542" s="36">
        <v>45758</v>
      </c>
      <c r="L542" s="36">
        <v>45981</v>
      </c>
      <c r="M542" s="36">
        <v>45801</v>
      </c>
      <c r="N542" s="1" t="s">
        <v>1673</v>
      </c>
      <c r="O542" s="1" t="s">
        <v>114</v>
      </c>
      <c r="P542" s="1">
        <v>9347878</v>
      </c>
      <c r="Q542" s="1" t="s">
        <v>643</v>
      </c>
      <c r="S542" s="1" t="s">
        <v>1665</v>
      </c>
      <c r="T542" s="1" t="s">
        <v>641</v>
      </c>
      <c r="V542" s="1" t="s">
        <v>792</v>
      </c>
      <c r="W542" s="1" t="s">
        <v>69</v>
      </c>
      <c r="X542" s="1" t="s">
        <v>766</v>
      </c>
      <c r="AC542" s="1" t="s">
        <v>652</v>
      </c>
      <c r="AG542" s="1">
        <v>180</v>
      </c>
      <c r="AI542" s="1" t="s">
        <v>859</v>
      </c>
      <c r="AJ542" s="1" t="s">
        <v>1665</v>
      </c>
    </row>
    <row r="543" spans="1:36" ht="60" x14ac:dyDescent="0.25">
      <c r="A543" s="1" t="s">
        <v>768</v>
      </c>
      <c r="B543" s="1">
        <v>21526</v>
      </c>
      <c r="D543" s="1" t="s">
        <v>1674</v>
      </c>
      <c r="F543" s="1" t="s">
        <v>58</v>
      </c>
      <c r="G543" s="1" t="s">
        <v>307</v>
      </c>
      <c r="H543" s="48">
        <v>10000</v>
      </c>
      <c r="K543" s="36">
        <v>45758</v>
      </c>
      <c r="L543" s="36">
        <v>45981</v>
      </c>
      <c r="M543" s="36">
        <v>45801</v>
      </c>
      <c r="N543" s="1" t="s">
        <v>1675</v>
      </c>
      <c r="O543" s="1" t="s">
        <v>114</v>
      </c>
      <c r="P543" s="1">
        <v>11260731</v>
      </c>
      <c r="Q543" s="1" t="s">
        <v>643</v>
      </c>
      <c r="S543" s="1" t="s">
        <v>1665</v>
      </c>
      <c r="T543" s="1" t="s">
        <v>641</v>
      </c>
      <c r="V543" s="1" t="s">
        <v>792</v>
      </c>
      <c r="W543" s="1" t="s">
        <v>69</v>
      </c>
      <c r="X543" s="1" t="s">
        <v>766</v>
      </c>
      <c r="AC543" s="1" t="s">
        <v>652</v>
      </c>
      <c r="AG543" s="1">
        <v>180</v>
      </c>
      <c r="AI543" s="1" t="s">
        <v>859</v>
      </c>
      <c r="AJ543" s="1" t="s">
        <v>1665</v>
      </c>
    </row>
    <row r="544" spans="1:36" ht="60" x14ac:dyDescent="0.25">
      <c r="A544" s="1" t="s">
        <v>768</v>
      </c>
      <c r="B544" s="1">
        <v>21523.1</v>
      </c>
      <c r="D544" s="1" t="s">
        <v>1676</v>
      </c>
      <c r="F544" s="1" t="s">
        <v>58</v>
      </c>
      <c r="G544" s="1" t="s">
        <v>307</v>
      </c>
      <c r="H544" s="48">
        <v>21505</v>
      </c>
      <c r="K544" s="36">
        <v>45778</v>
      </c>
      <c r="L544" s="36">
        <v>45869</v>
      </c>
      <c r="M544" s="36">
        <v>45689</v>
      </c>
      <c r="N544" s="1" t="s">
        <v>1461</v>
      </c>
      <c r="O544" s="1" t="s">
        <v>114</v>
      </c>
      <c r="P544" s="1">
        <v>3087930</v>
      </c>
      <c r="Q544" s="1" t="s">
        <v>646</v>
      </c>
      <c r="S544" s="1" t="s">
        <v>1033</v>
      </c>
      <c r="T544" s="1" t="s">
        <v>811</v>
      </c>
      <c r="V544" s="1" t="s">
        <v>792</v>
      </c>
      <c r="W544" s="1" t="s">
        <v>282</v>
      </c>
      <c r="X544" s="1" t="s">
        <v>766</v>
      </c>
      <c r="AC544" s="1" t="s">
        <v>652</v>
      </c>
      <c r="AG544" s="1">
        <v>180</v>
      </c>
      <c r="AI544" s="1" t="s">
        <v>177</v>
      </c>
      <c r="AJ544" s="1" t="s">
        <v>1033</v>
      </c>
    </row>
    <row r="545" spans="1:36" ht="75" x14ac:dyDescent="0.25">
      <c r="A545" s="1" t="s">
        <v>768</v>
      </c>
      <c r="B545" s="1">
        <v>21524.1</v>
      </c>
      <c r="D545" s="1" t="s">
        <v>1677</v>
      </c>
      <c r="F545" s="1" t="s">
        <v>58</v>
      </c>
      <c r="G545" s="1" t="s">
        <v>164</v>
      </c>
      <c r="H545" s="48">
        <v>37500</v>
      </c>
      <c r="K545" s="36">
        <v>45728</v>
      </c>
      <c r="L545" s="36">
        <v>46112</v>
      </c>
      <c r="M545" s="36">
        <v>45932</v>
      </c>
      <c r="N545" s="1" t="s">
        <v>1678</v>
      </c>
      <c r="O545" s="1" t="s">
        <v>620</v>
      </c>
      <c r="P545" s="1">
        <v>2133568</v>
      </c>
      <c r="Q545" s="1" t="s">
        <v>646</v>
      </c>
      <c r="S545" s="1" t="s">
        <v>657</v>
      </c>
      <c r="T545" s="1" t="s">
        <v>385</v>
      </c>
      <c r="V545" s="1" t="s">
        <v>787</v>
      </c>
      <c r="W545" s="1" t="s">
        <v>657</v>
      </c>
      <c r="X545" s="1" t="s">
        <v>766</v>
      </c>
      <c r="AC545" s="1" t="s">
        <v>652</v>
      </c>
      <c r="AG545" s="1">
        <v>180</v>
      </c>
      <c r="AI545" s="1" t="s">
        <v>177</v>
      </c>
      <c r="AJ545" s="1" t="s">
        <v>657</v>
      </c>
    </row>
    <row r="546" spans="1:36" ht="60" x14ac:dyDescent="0.25">
      <c r="A546" s="1" t="s">
        <v>768</v>
      </c>
      <c r="B546" s="1">
        <v>21525.1</v>
      </c>
      <c r="D546" s="1" t="s">
        <v>1679</v>
      </c>
      <c r="F546" s="1" t="s">
        <v>58</v>
      </c>
      <c r="G546" s="1" t="s">
        <v>307</v>
      </c>
      <c r="H546" s="48">
        <v>14756</v>
      </c>
      <c r="K546" s="36">
        <v>45762</v>
      </c>
      <c r="L546" s="36">
        <v>45762</v>
      </c>
      <c r="M546" s="36">
        <v>45582</v>
      </c>
      <c r="N546" s="1" t="s">
        <v>1680</v>
      </c>
      <c r="O546" s="1" t="s">
        <v>114</v>
      </c>
      <c r="P546" s="1" t="s">
        <v>697</v>
      </c>
      <c r="Q546" s="1" t="s">
        <v>549</v>
      </c>
      <c r="S546" s="1" t="s">
        <v>145</v>
      </c>
      <c r="T546" s="1" t="s">
        <v>811</v>
      </c>
      <c r="V546" s="1" t="s">
        <v>145</v>
      </c>
      <c r="W546" s="1" t="s">
        <v>145</v>
      </c>
      <c r="X546" s="1" t="s">
        <v>766</v>
      </c>
      <c r="AC546" s="1" t="s">
        <v>120</v>
      </c>
      <c r="AG546" s="1">
        <v>180</v>
      </c>
      <c r="AI546" s="1" t="s">
        <v>865</v>
      </c>
      <c r="AJ546" s="1" t="s">
        <v>1282</v>
      </c>
    </row>
    <row r="547" spans="1:36" ht="60" x14ac:dyDescent="0.25">
      <c r="A547" s="1" t="s">
        <v>768</v>
      </c>
      <c r="B547" s="1">
        <v>21526.1</v>
      </c>
      <c r="D547" s="1" t="s">
        <v>1681</v>
      </c>
      <c r="F547" s="1" t="s">
        <v>58</v>
      </c>
      <c r="G547" s="1" t="s">
        <v>164</v>
      </c>
      <c r="H547" s="48">
        <v>37500</v>
      </c>
      <c r="K547" s="36">
        <v>45748</v>
      </c>
      <c r="L547" s="36">
        <v>45838</v>
      </c>
      <c r="M547" s="36">
        <v>45658</v>
      </c>
      <c r="N547" s="1" t="s">
        <v>1682</v>
      </c>
      <c r="O547" s="1" t="s">
        <v>114</v>
      </c>
      <c r="P547" s="1">
        <v>8067630</v>
      </c>
      <c r="Q547" s="1" t="s">
        <v>646</v>
      </c>
      <c r="S547" s="1" t="s">
        <v>368</v>
      </c>
      <c r="T547" s="1" t="s">
        <v>678</v>
      </c>
      <c r="V547" s="1" t="s">
        <v>806</v>
      </c>
      <c r="W547" s="1" t="s">
        <v>368</v>
      </c>
      <c r="X547" s="1" t="s">
        <v>766</v>
      </c>
      <c r="AC547" s="1" t="s">
        <v>652</v>
      </c>
      <c r="AG547" s="1">
        <v>180</v>
      </c>
      <c r="AI547" s="1" t="s">
        <v>177</v>
      </c>
      <c r="AJ547" s="1" t="s">
        <v>1607</v>
      </c>
    </row>
    <row r="548" spans="1:36" ht="60" x14ac:dyDescent="0.25">
      <c r="A548" s="1" t="s">
        <v>768</v>
      </c>
      <c r="B548" s="1">
        <v>21527</v>
      </c>
      <c r="D548" s="1" t="s">
        <v>1683</v>
      </c>
      <c r="F548" s="1" t="s">
        <v>58</v>
      </c>
      <c r="G548" s="1" t="s">
        <v>164</v>
      </c>
      <c r="H548" s="48">
        <v>6545</v>
      </c>
      <c r="K548" s="36">
        <v>45748</v>
      </c>
      <c r="L548" s="36">
        <v>46112</v>
      </c>
      <c r="M548" s="36">
        <v>45932</v>
      </c>
      <c r="N548" s="1" t="s">
        <v>1548</v>
      </c>
      <c r="O548" s="1" t="s">
        <v>114</v>
      </c>
      <c r="P548" s="1">
        <v>987160</v>
      </c>
      <c r="Q548" s="1" t="s">
        <v>665</v>
      </c>
      <c r="S548" s="1" t="s">
        <v>1549</v>
      </c>
      <c r="T548" s="1" t="s">
        <v>678</v>
      </c>
      <c r="V548" s="1" t="s">
        <v>806</v>
      </c>
      <c r="W548" s="1" t="s">
        <v>368</v>
      </c>
      <c r="X548" s="1" t="s">
        <v>766</v>
      </c>
      <c r="AC548" s="1" t="s">
        <v>335</v>
      </c>
      <c r="AG548" s="1">
        <v>180</v>
      </c>
      <c r="AI548" s="1" t="s">
        <v>793</v>
      </c>
      <c r="AJ548" s="1" t="s">
        <v>1607</v>
      </c>
    </row>
    <row r="549" spans="1:36" ht="60" x14ac:dyDescent="0.25">
      <c r="A549" s="1" t="s">
        <v>768</v>
      </c>
      <c r="B549" s="1">
        <v>21528</v>
      </c>
      <c r="D549" s="1" t="s">
        <v>1684</v>
      </c>
      <c r="F549" s="1" t="s">
        <v>58</v>
      </c>
      <c r="G549" s="1" t="s">
        <v>164</v>
      </c>
      <c r="H549" s="48">
        <v>27500</v>
      </c>
      <c r="K549" s="36">
        <v>45748</v>
      </c>
      <c r="L549" s="36">
        <v>46112</v>
      </c>
      <c r="M549" s="36">
        <v>45932</v>
      </c>
      <c r="N549" s="1" t="s">
        <v>1685</v>
      </c>
      <c r="O549" s="1" t="s">
        <v>620</v>
      </c>
      <c r="P549" s="1">
        <v>1676637</v>
      </c>
      <c r="Q549" s="1" t="s">
        <v>646</v>
      </c>
      <c r="S549" s="1" t="s">
        <v>1607</v>
      </c>
      <c r="T549" s="1" t="s">
        <v>678</v>
      </c>
      <c r="V549" s="1" t="s">
        <v>806</v>
      </c>
      <c r="W549" s="1" t="s">
        <v>418</v>
      </c>
      <c r="X549" s="1" t="s">
        <v>766</v>
      </c>
      <c r="AC549" s="1" t="s">
        <v>652</v>
      </c>
      <c r="AG549" s="1">
        <v>180</v>
      </c>
      <c r="AI549" s="1" t="s">
        <v>177</v>
      </c>
      <c r="AJ549" s="1" t="s">
        <v>1607</v>
      </c>
    </row>
    <row r="550" spans="1:36" ht="60" x14ac:dyDescent="0.25">
      <c r="A550" s="1" t="s">
        <v>768</v>
      </c>
      <c r="B550" s="1">
        <v>21529</v>
      </c>
      <c r="D550" s="1" t="s">
        <v>1686</v>
      </c>
      <c r="F550" s="1" t="s">
        <v>58</v>
      </c>
      <c r="G550" s="1" t="s">
        <v>164</v>
      </c>
      <c r="H550" s="48">
        <v>10350</v>
      </c>
      <c r="K550" s="36">
        <v>45767</v>
      </c>
      <c r="L550" s="36">
        <v>46022</v>
      </c>
      <c r="M550" s="36">
        <v>45842</v>
      </c>
      <c r="N550" s="1" t="s">
        <v>1396</v>
      </c>
      <c r="O550" s="1" t="s">
        <v>114</v>
      </c>
      <c r="P550" s="1" t="s">
        <v>534</v>
      </c>
      <c r="Q550" s="1" t="s">
        <v>646</v>
      </c>
      <c r="S550" s="1" t="s">
        <v>351</v>
      </c>
      <c r="T550" s="1" t="s">
        <v>385</v>
      </c>
      <c r="V550" s="1" t="s">
        <v>806</v>
      </c>
      <c r="W550" s="1" t="s">
        <v>659</v>
      </c>
      <c r="X550" s="1" t="s">
        <v>766</v>
      </c>
      <c r="AC550" s="1" t="s">
        <v>652</v>
      </c>
      <c r="AG550" s="1">
        <v>180</v>
      </c>
      <c r="AI550" s="1" t="s">
        <v>177</v>
      </c>
      <c r="AJ550" s="1" t="s">
        <v>351</v>
      </c>
    </row>
    <row r="551" spans="1:36" ht="60" x14ac:dyDescent="0.25">
      <c r="A551" s="1" t="s">
        <v>768</v>
      </c>
      <c r="B551" s="1">
        <v>21530</v>
      </c>
      <c r="D551" s="1" t="s">
        <v>1687</v>
      </c>
      <c r="F551" s="1" t="s">
        <v>58</v>
      </c>
      <c r="G551" s="1" t="s">
        <v>106</v>
      </c>
      <c r="H551" s="48">
        <v>20000</v>
      </c>
      <c r="K551" s="36">
        <v>45717</v>
      </c>
      <c r="L551" s="36">
        <v>45839</v>
      </c>
      <c r="M551" s="36">
        <v>45659</v>
      </c>
      <c r="N551" s="1" t="s">
        <v>1688</v>
      </c>
      <c r="O551" s="1" t="s">
        <v>620</v>
      </c>
      <c r="P551" s="1" t="s">
        <v>1689</v>
      </c>
      <c r="Q551" s="1" t="s">
        <v>646</v>
      </c>
      <c r="S551" s="1" t="s">
        <v>1690</v>
      </c>
      <c r="T551" s="1" t="s">
        <v>780</v>
      </c>
      <c r="V551" s="1" t="s">
        <v>781</v>
      </c>
      <c r="W551" s="1" t="s">
        <v>1690</v>
      </c>
      <c r="X551" s="1" t="s">
        <v>44</v>
      </c>
      <c r="AC551" s="1" t="s">
        <v>652</v>
      </c>
      <c r="AG551" s="1">
        <v>180</v>
      </c>
      <c r="AI551" s="1" t="s">
        <v>149</v>
      </c>
      <c r="AJ551" s="1" t="s">
        <v>1690</v>
      </c>
    </row>
    <row r="552" spans="1:36" ht="60" x14ac:dyDescent="0.25">
      <c r="A552" s="1" t="s">
        <v>768</v>
      </c>
      <c r="B552" s="1">
        <v>21531</v>
      </c>
      <c r="D552" s="1" t="s">
        <v>1691</v>
      </c>
      <c r="F552" s="1" t="s">
        <v>58</v>
      </c>
      <c r="G552" s="1" t="s">
        <v>106</v>
      </c>
      <c r="H552" s="48">
        <v>60015</v>
      </c>
      <c r="K552" s="36">
        <v>45795</v>
      </c>
      <c r="L552" s="36">
        <v>46022</v>
      </c>
      <c r="M552" s="36">
        <v>45842</v>
      </c>
      <c r="N552" s="1" t="s">
        <v>1692</v>
      </c>
      <c r="O552" s="1" t="s">
        <v>620</v>
      </c>
      <c r="P552" s="1">
        <v>13240050</v>
      </c>
      <c r="Q552" s="1" t="s">
        <v>646</v>
      </c>
      <c r="S552" s="1" t="s">
        <v>659</v>
      </c>
      <c r="T552" s="1" t="s">
        <v>385</v>
      </c>
      <c r="V552" s="1" t="s">
        <v>806</v>
      </c>
      <c r="W552" s="1" t="s">
        <v>1190</v>
      </c>
      <c r="X552" s="1" t="s">
        <v>766</v>
      </c>
      <c r="AC552" s="1" t="s">
        <v>652</v>
      </c>
      <c r="AG552" s="1">
        <v>180</v>
      </c>
      <c r="AI552" s="1" t="s">
        <v>177</v>
      </c>
      <c r="AJ552" s="1" t="s">
        <v>509</v>
      </c>
    </row>
    <row r="553" spans="1:36" ht="60" x14ac:dyDescent="0.25">
      <c r="A553" s="1" t="s">
        <v>768</v>
      </c>
      <c r="B553" s="1">
        <v>21532</v>
      </c>
      <c r="D553" s="1" t="s">
        <v>1693</v>
      </c>
      <c r="F553" s="1" t="s">
        <v>58</v>
      </c>
      <c r="G553" s="1" t="s">
        <v>307</v>
      </c>
      <c r="H553" s="48">
        <v>6921</v>
      </c>
      <c r="K553" s="36">
        <v>45748</v>
      </c>
      <c r="L553" s="36">
        <v>46112</v>
      </c>
      <c r="M553" s="36">
        <v>45932</v>
      </c>
      <c r="N553" s="1" t="s">
        <v>1694</v>
      </c>
      <c r="O553" s="1" t="s">
        <v>114</v>
      </c>
      <c r="P553" s="1">
        <v>15884176</v>
      </c>
      <c r="Q553" s="1" t="s">
        <v>665</v>
      </c>
      <c r="S553" s="1" t="s">
        <v>248</v>
      </c>
      <c r="T553" s="1" t="s">
        <v>662</v>
      </c>
      <c r="V553" s="1" t="s">
        <v>440</v>
      </c>
      <c r="W553" s="1" t="s">
        <v>205</v>
      </c>
      <c r="X553" s="1" t="s">
        <v>766</v>
      </c>
      <c r="AC553" s="1" t="s">
        <v>120</v>
      </c>
      <c r="AG553" s="1">
        <v>180</v>
      </c>
      <c r="AI553" s="1" t="s">
        <v>54</v>
      </c>
      <c r="AJ553" s="1" t="s">
        <v>248</v>
      </c>
    </row>
    <row r="554" spans="1:36" ht="45" x14ac:dyDescent="0.25">
      <c r="A554" s="1" t="s">
        <v>763</v>
      </c>
      <c r="B554" s="1">
        <v>21533</v>
      </c>
      <c r="D554" s="1" t="s">
        <v>1695</v>
      </c>
      <c r="F554" s="1" t="s">
        <v>765</v>
      </c>
      <c r="H554" s="48">
        <v>470000</v>
      </c>
      <c r="K554" s="36">
        <v>45778</v>
      </c>
      <c r="M554" s="36" t="s">
        <v>649</v>
      </c>
      <c r="Q554" s="1" t="s">
        <v>646</v>
      </c>
      <c r="S554" s="1" t="s">
        <v>1102</v>
      </c>
      <c r="T554" s="1" t="s">
        <v>780</v>
      </c>
      <c r="V554" s="1" t="s">
        <v>781</v>
      </c>
      <c r="W554" s="1" t="s">
        <v>1102</v>
      </c>
      <c r="X554" s="1" t="s">
        <v>766</v>
      </c>
      <c r="AC554" s="1" t="s">
        <v>652</v>
      </c>
      <c r="AG554" s="1">
        <v>180</v>
      </c>
      <c r="AI554" s="1" t="s">
        <v>177</v>
      </c>
      <c r="AJ554" s="1" t="s">
        <v>109</v>
      </c>
    </row>
    <row r="555" spans="1:36" ht="60" x14ac:dyDescent="0.25">
      <c r="A555" s="1" t="s">
        <v>768</v>
      </c>
      <c r="B555" s="1">
        <v>21534</v>
      </c>
      <c r="D555" s="1" t="s">
        <v>1696</v>
      </c>
      <c r="F555" s="1" t="s">
        <v>58</v>
      </c>
      <c r="G555" s="1" t="s">
        <v>164</v>
      </c>
      <c r="H555" s="48">
        <v>20041</v>
      </c>
      <c r="K555" s="36">
        <v>45658</v>
      </c>
      <c r="L555" s="36">
        <v>45747</v>
      </c>
      <c r="M555" s="36">
        <v>45567</v>
      </c>
      <c r="N555" s="1" t="s">
        <v>1697</v>
      </c>
      <c r="O555" s="1" t="s">
        <v>114</v>
      </c>
      <c r="P555" s="1">
        <v>80277908</v>
      </c>
      <c r="Q555" s="1" t="s">
        <v>646</v>
      </c>
      <c r="S555" s="1" t="s">
        <v>1150</v>
      </c>
      <c r="T555" s="1" t="s">
        <v>811</v>
      </c>
      <c r="V555" s="1" t="s">
        <v>801</v>
      </c>
      <c r="W555" s="1" t="s">
        <v>1150</v>
      </c>
      <c r="X555" s="1" t="s">
        <v>766</v>
      </c>
      <c r="AC555" s="1" t="s">
        <v>652</v>
      </c>
      <c r="AG555" s="1">
        <v>180</v>
      </c>
      <c r="AI555" s="1" t="s">
        <v>177</v>
      </c>
      <c r="AJ555" s="1" t="s">
        <v>976</v>
      </c>
    </row>
    <row r="556" spans="1:36" ht="60" x14ac:dyDescent="0.25">
      <c r="A556" s="1" t="s">
        <v>768</v>
      </c>
      <c r="B556" s="1">
        <v>21535</v>
      </c>
      <c r="D556" s="1" t="s">
        <v>1698</v>
      </c>
      <c r="F556" s="1" t="s">
        <v>58</v>
      </c>
      <c r="G556" s="1" t="s">
        <v>164</v>
      </c>
      <c r="H556" s="48">
        <v>45000</v>
      </c>
      <c r="K556" s="36">
        <v>45748</v>
      </c>
      <c r="L556" s="36">
        <v>46112</v>
      </c>
      <c r="M556" s="36">
        <v>45932</v>
      </c>
      <c r="N556" s="1" t="s">
        <v>581</v>
      </c>
      <c r="O556" s="1" t="s">
        <v>114</v>
      </c>
      <c r="P556" s="1" t="s">
        <v>1699</v>
      </c>
      <c r="Q556" s="1" t="s">
        <v>646</v>
      </c>
      <c r="S556" s="1" t="s">
        <v>1607</v>
      </c>
      <c r="T556" s="1" t="s">
        <v>678</v>
      </c>
      <c r="V556" s="1" t="s">
        <v>806</v>
      </c>
      <c r="W556" s="1" t="s">
        <v>1607</v>
      </c>
      <c r="X556" s="1" t="s">
        <v>766</v>
      </c>
      <c r="AC556" s="1" t="s">
        <v>652</v>
      </c>
      <c r="AG556" s="1">
        <v>180</v>
      </c>
      <c r="AI556" s="1" t="s">
        <v>177</v>
      </c>
      <c r="AJ556" s="1" t="s">
        <v>1607</v>
      </c>
    </row>
    <row r="557" spans="1:36" ht="60" x14ac:dyDescent="0.25">
      <c r="A557" s="1" t="s">
        <v>768</v>
      </c>
      <c r="B557" s="1">
        <v>21535.1</v>
      </c>
      <c r="D557" s="1" t="s">
        <v>1700</v>
      </c>
      <c r="F557" s="1" t="s">
        <v>58</v>
      </c>
      <c r="G557" s="1" t="s">
        <v>164</v>
      </c>
      <c r="H557" s="48">
        <v>25800</v>
      </c>
      <c r="K557" s="36">
        <v>45789</v>
      </c>
      <c r="L557" s="36">
        <v>45870</v>
      </c>
      <c r="M557" s="36">
        <v>45690</v>
      </c>
      <c r="N557" s="1" t="s">
        <v>1701</v>
      </c>
      <c r="O557" s="1" t="s">
        <v>114</v>
      </c>
      <c r="P557" s="1">
        <v>5020374</v>
      </c>
      <c r="Q557" s="1" t="s">
        <v>646</v>
      </c>
      <c r="S557" s="1" t="s">
        <v>921</v>
      </c>
      <c r="T557" s="1" t="s">
        <v>811</v>
      </c>
      <c r="V557" s="1" t="s">
        <v>801</v>
      </c>
      <c r="W557" s="1" t="s">
        <v>1150</v>
      </c>
      <c r="X557" s="1" t="s">
        <v>766</v>
      </c>
      <c r="AC557" s="1" t="s">
        <v>652</v>
      </c>
      <c r="AG557" s="1">
        <v>180</v>
      </c>
      <c r="AI557" s="1" t="s">
        <v>777</v>
      </c>
      <c r="AJ557" s="1" t="s">
        <v>976</v>
      </c>
    </row>
    <row r="558" spans="1:36" ht="60" x14ac:dyDescent="0.25">
      <c r="A558" s="1" t="s">
        <v>768</v>
      </c>
      <c r="B558" s="1">
        <v>21536</v>
      </c>
      <c r="D558" s="1" t="s">
        <v>1702</v>
      </c>
      <c r="F558" s="1" t="s">
        <v>58</v>
      </c>
      <c r="G558" s="1" t="s">
        <v>164</v>
      </c>
      <c r="H558" s="48">
        <v>17844</v>
      </c>
      <c r="K558" s="36">
        <v>45748</v>
      </c>
      <c r="L558" s="36">
        <v>45900</v>
      </c>
      <c r="M558" s="36">
        <v>45720</v>
      </c>
      <c r="N558" s="1" t="s">
        <v>1703</v>
      </c>
      <c r="O558" s="1" t="s">
        <v>114</v>
      </c>
      <c r="P558" s="1">
        <v>3540940</v>
      </c>
      <c r="Q558" s="1" t="s">
        <v>646</v>
      </c>
      <c r="S558" s="1" t="s">
        <v>657</v>
      </c>
      <c r="T558" s="1" t="s">
        <v>385</v>
      </c>
      <c r="V558" s="1" t="s">
        <v>787</v>
      </c>
      <c r="W558" s="1" t="s">
        <v>657</v>
      </c>
      <c r="X558" s="1" t="s">
        <v>766</v>
      </c>
      <c r="AC558" s="1" t="s">
        <v>652</v>
      </c>
      <c r="AG558" s="1">
        <v>180</v>
      </c>
      <c r="AI558" s="1" t="s">
        <v>177</v>
      </c>
      <c r="AJ558" s="1" t="s">
        <v>657</v>
      </c>
    </row>
    <row r="559" spans="1:36" ht="60" x14ac:dyDescent="0.25">
      <c r="A559" s="1" t="s">
        <v>768</v>
      </c>
      <c r="B559" s="1">
        <v>21537</v>
      </c>
      <c r="D559" s="1" t="s">
        <v>1704</v>
      </c>
      <c r="F559" s="1" t="s">
        <v>58</v>
      </c>
      <c r="G559" s="1" t="s">
        <v>164</v>
      </c>
      <c r="H559" s="48">
        <v>16241</v>
      </c>
      <c r="K559" s="36">
        <v>45748</v>
      </c>
      <c r="L559" s="36">
        <v>46112</v>
      </c>
      <c r="M559" s="36">
        <v>45932</v>
      </c>
      <c r="N559" s="1" t="s">
        <v>1705</v>
      </c>
      <c r="O559" s="1" t="s">
        <v>114</v>
      </c>
      <c r="P559" s="1">
        <v>1470149</v>
      </c>
      <c r="Q559" s="1" t="s">
        <v>646</v>
      </c>
      <c r="S559" s="1" t="s">
        <v>657</v>
      </c>
      <c r="T559" s="1" t="s">
        <v>385</v>
      </c>
      <c r="V559" s="1" t="s">
        <v>787</v>
      </c>
      <c r="W559" s="1" t="s">
        <v>657</v>
      </c>
      <c r="X559" s="1" t="s">
        <v>766</v>
      </c>
      <c r="AC559" s="1" t="s">
        <v>652</v>
      </c>
      <c r="AG559" s="1">
        <v>180</v>
      </c>
      <c r="AI559" s="1" t="s">
        <v>177</v>
      </c>
      <c r="AJ559" s="1" t="s">
        <v>657</v>
      </c>
    </row>
    <row r="560" spans="1:36" ht="75" x14ac:dyDescent="0.25">
      <c r="A560" s="1" t="s">
        <v>768</v>
      </c>
      <c r="B560" s="1">
        <v>21538</v>
      </c>
      <c r="D560" s="1" t="s">
        <v>1706</v>
      </c>
      <c r="F560" s="1" t="s">
        <v>58</v>
      </c>
      <c r="G560" s="1" t="s">
        <v>164</v>
      </c>
      <c r="H560" s="48">
        <v>13310</v>
      </c>
      <c r="K560" s="36">
        <v>45748</v>
      </c>
      <c r="L560" s="36">
        <v>45808</v>
      </c>
      <c r="M560" s="36">
        <v>45628</v>
      </c>
      <c r="N560" s="1" t="s">
        <v>1398</v>
      </c>
      <c r="O560" s="1" t="s">
        <v>114</v>
      </c>
      <c r="P560" s="1">
        <v>5405140</v>
      </c>
      <c r="Q560" s="1" t="s">
        <v>646</v>
      </c>
      <c r="S560" s="1" t="s">
        <v>657</v>
      </c>
      <c r="T560" s="1" t="s">
        <v>385</v>
      </c>
      <c r="V560" s="1" t="s">
        <v>787</v>
      </c>
      <c r="W560" s="1" t="s">
        <v>657</v>
      </c>
      <c r="X560" s="1" t="s">
        <v>766</v>
      </c>
      <c r="AC560" s="1" t="s">
        <v>652</v>
      </c>
      <c r="AG560" s="1">
        <v>180</v>
      </c>
      <c r="AI560" s="1" t="s">
        <v>177</v>
      </c>
      <c r="AJ560" s="1" t="s">
        <v>657</v>
      </c>
    </row>
    <row r="561" spans="1:36" ht="60" x14ac:dyDescent="0.25">
      <c r="A561" s="1" t="s">
        <v>768</v>
      </c>
      <c r="B561" s="1">
        <v>21539</v>
      </c>
      <c r="D561" s="1" t="s">
        <v>1707</v>
      </c>
      <c r="F561" s="1" t="s">
        <v>58</v>
      </c>
      <c r="G561" s="1" t="s">
        <v>164</v>
      </c>
      <c r="H561" s="48">
        <v>6000</v>
      </c>
      <c r="K561" s="36">
        <v>45748</v>
      </c>
      <c r="L561" s="36">
        <v>45808</v>
      </c>
      <c r="M561" s="36">
        <v>45628</v>
      </c>
      <c r="N561" s="1" t="s">
        <v>1187</v>
      </c>
      <c r="O561" s="1" t="s">
        <v>114</v>
      </c>
      <c r="P561" s="1" t="s">
        <v>1226</v>
      </c>
      <c r="Q561" s="1" t="s">
        <v>646</v>
      </c>
      <c r="S561" s="1" t="s">
        <v>657</v>
      </c>
      <c r="T561" s="1" t="s">
        <v>385</v>
      </c>
      <c r="V561" s="1" t="s">
        <v>787</v>
      </c>
      <c r="W561" s="1" t="s">
        <v>657</v>
      </c>
      <c r="X561" s="1" t="s">
        <v>766</v>
      </c>
      <c r="AC561" s="1" t="s">
        <v>652</v>
      </c>
      <c r="AG561" s="1">
        <v>180</v>
      </c>
      <c r="AI561" s="1" t="s">
        <v>149</v>
      </c>
      <c r="AJ561" s="1" t="s">
        <v>657</v>
      </c>
    </row>
    <row r="562" spans="1:36" ht="30" x14ac:dyDescent="0.25">
      <c r="A562" s="1" t="s">
        <v>763</v>
      </c>
      <c r="B562" s="1">
        <v>21540</v>
      </c>
      <c r="D562" s="1" t="s">
        <v>1708</v>
      </c>
      <c r="F562" s="1" t="s">
        <v>765</v>
      </c>
      <c r="H562" s="48">
        <v>146070</v>
      </c>
      <c r="K562" s="36">
        <v>45748</v>
      </c>
      <c r="M562" s="36" t="s">
        <v>649</v>
      </c>
      <c r="Q562" s="1" t="s">
        <v>1119</v>
      </c>
      <c r="S562" s="1" t="s">
        <v>657</v>
      </c>
      <c r="T562" s="1" t="s">
        <v>385</v>
      </c>
      <c r="V562" s="1" t="s">
        <v>806</v>
      </c>
      <c r="W562" s="1" t="s">
        <v>657</v>
      </c>
      <c r="X562" s="1" t="s">
        <v>766</v>
      </c>
      <c r="AC562" s="1" t="s">
        <v>652</v>
      </c>
      <c r="AG562" s="1">
        <v>180</v>
      </c>
      <c r="AI562" s="1" t="s">
        <v>263</v>
      </c>
      <c r="AJ562" s="1" t="s">
        <v>657</v>
      </c>
    </row>
    <row r="563" spans="1:36" ht="60" x14ac:dyDescent="0.25">
      <c r="A563" s="1" t="s">
        <v>768</v>
      </c>
      <c r="B563" s="1">
        <v>21541</v>
      </c>
      <c r="D563" s="1" t="s">
        <v>1709</v>
      </c>
      <c r="F563" s="1" t="s">
        <v>58</v>
      </c>
      <c r="G563" s="1" t="s">
        <v>164</v>
      </c>
      <c r="H563" s="48">
        <v>20000</v>
      </c>
      <c r="K563" s="36">
        <v>45748</v>
      </c>
      <c r="L563" s="36">
        <v>45838</v>
      </c>
      <c r="M563" s="36">
        <v>45658</v>
      </c>
      <c r="N563" s="1" t="s">
        <v>1678</v>
      </c>
      <c r="O563" s="1" t="s">
        <v>620</v>
      </c>
      <c r="P563" s="1">
        <v>2133568</v>
      </c>
      <c r="Q563" s="1" t="s">
        <v>646</v>
      </c>
      <c r="S563" s="1" t="s">
        <v>657</v>
      </c>
      <c r="T563" s="1" t="s">
        <v>385</v>
      </c>
      <c r="V563" s="1" t="s">
        <v>787</v>
      </c>
      <c r="W563" s="1" t="s">
        <v>657</v>
      </c>
      <c r="X563" s="1" t="s">
        <v>766</v>
      </c>
      <c r="AC563" s="1" t="s">
        <v>652</v>
      </c>
      <c r="AG563" s="1">
        <v>180</v>
      </c>
      <c r="AI563" s="1" t="s">
        <v>177</v>
      </c>
      <c r="AJ563" s="1" t="s">
        <v>657</v>
      </c>
    </row>
    <row r="564" spans="1:36" customFormat="1" x14ac:dyDescent="0.25">
      <c r="A564" t="s">
        <v>768</v>
      </c>
      <c r="B564">
        <v>21542</v>
      </c>
      <c r="D564" t="s">
        <v>1710</v>
      </c>
      <c r="F564" t="s">
        <v>58</v>
      </c>
      <c r="G564" t="s">
        <v>164</v>
      </c>
      <c r="H564" s="58">
        <v>10000</v>
      </c>
      <c r="K564" s="9">
        <v>45748</v>
      </c>
      <c r="L564" s="9">
        <v>46112</v>
      </c>
      <c r="M564" s="9">
        <v>45932</v>
      </c>
      <c r="N564" t="s">
        <v>70</v>
      </c>
      <c r="O564" t="s">
        <v>620</v>
      </c>
      <c r="P564" t="s">
        <v>70</v>
      </c>
      <c r="Q564" t="s">
        <v>646</v>
      </c>
      <c r="S564" t="s">
        <v>368</v>
      </c>
      <c r="T564" t="s">
        <v>678</v>
      </c>
      <c r="V564" t="s">
        <v>806</v>
      </c>
      <c r="W564" t="s">
        <v>368</v>
      </c>
      <c r="X564" t="s">
        <v>766</v>
      </c>
      <c r="AC564" t="s">
        <v>652</v>
      </c>
      <c r="AG564">
        <v>180</v>
      </c>
      <c r="AI564" t="s">
        <v>177</v>
      </c>
      <c r="AJ564" t="s">
        <v>1607</v>
      </c>
    </row>
    <row r="565" spans="1:36" ht="60" x14ac:dyDescent="0.25">
      <c r="A565" s="1" t="s">
        <v>768</v>
      </c>
      <c r="B565" s="1">
        <v>21543</v>
      </c>
      <c r="D565" s="1" t="s">
        <v>1711</v>
      </c>
      <c r="F565" s="1" t="s">
        <v>58</v>
      </c>
      <c r="G565" s="1" t="s">
        <v>164</v>
      </c>
      <c r="H565" s="48">
        <v>8250</v>
      </c>
      <c r="K565" s="36">
        <v>45748</v>
      </c>
      <c r="L565" s="36">
        <v>45808</v>
      </c>
      <c r="M565" s="36">
        <v>45628</v>
      </c>
      <c r="N565" s="1" t="s">
        <v>1594</v>
      </c>
      <c r="O565" s="1" t="s">
        <v>114</v>
      </c>
      <c r="P565" s="1" t="s">
        <v>1595</v>
      </c>
      <c r="Q565" s="1" t="s">
        <v>646</v>
      </c>
      <c r="S565" s="1" t="s">
        <v>657</v>
      </c>
      <c r="T565" s="1" t="s">
        <v>385</v>
      </c>
      <c r="V565" s="1" t="s">
        <v>787</v>
      </c>
      <c r="W565" s="1" t="s">
        <v>657</v>
      </c>
      <c r="X565" s="1" t="s">
        <v>766</v>
      </c>
      <c r="AC565" s="1" t="s">
        <v>652</v>
      </c>
      <c r="AG565" s="1">
        <v>180</v>
      </c>
      <c r="AI565" s="1" t="s">
        <v>149</v>
      </c>
      <c r="AJ565" s="1" t="s">
        <v>657</v>
      </c>
    </row>
    <row r="566" spans="1:36" ht="60" x14ac:dyDescent="0.25">
      <c r="A566" s="1" t="s">
        <v>768</v>
      </c>
      <c r="B566" s="1">
        <v>21544</v>
      </c>
      <c r="D566" s="1" t="s">
        <v>1712</v>
      </c>
      <c r="F566" s="1" t="s">
        <v>58</v>
      </c>
      <c r="G566" s="1" t="s">
        <v>307</v>
      </c>
      <c r="H566" s="48">
        <v>58000</v>
      </c>
      <c r="K566" s="36">
        <v>45775</v>
      </c>
      <c r="L566" s="36">
        <v>45865</v>
      </c>
      <c r="M566" s="36">
        <v>45685</v>
      </c>
      <c r="N566" s="1" t="s">
        <v>1713</v>
      </c>
      <c r="O566" s="1" t="s">
        <v>114</v>
      </c>
      <c r="P566" s="1">
        <v>2022652</v>
      </c>
      <c r="Q566" s="1" t="s">
        <v>665</v>
      </c>
      <c r="S566" s="1" t="s">
        <v>1714</v>
      </c>
      <c r="T566" s="1" t="s">
        <v>385</v>
      </c>
      <c r="V566" s="1" t="s">
        <v>787</v>
      </c>
      <c r="W566" s="1" t="s">
        <v>659</v>
      </c>
      <c r="X566" s="1" t="s">
        <v>766</v>
      </c>
      <c r="AC566" s="1" t="s">
        <v>120</v>
      </c>
      <c r="AG566" s="1">
        <v>180</v>
      </c>
      <c r="AI566" s="1" t="s">
        <v>54</v>
      </c>
      <c r="AJ566" s="1" t="s">
        <v>1715</v>
      </c>
    </row>
    <row r="567" spans="1:36" ht="75" x14ac:dyDescent="0.25">
      <c r="A567" s="1" t="s">
        <v>768</v>
      </c>
      <c r="B567" s="1">
        <v>21545</v>
      </c>
      <c r="D567" s="1" t="s">
        <v>1716</v>
      </c>
      <c r="F567" s="1" t="s">
        <v>58</v>
      </c>
      <c r="G567" s="1" t="s">
        <v>164</v>
      </c>
      <c r="H567" s="48">
        <v>8000</v>
      </c>
      <c r="K567" s="36">
        <v>45778</v>
      </c>
      <c r="L567" s="36">
        <v>46112</v>
      </c>
      <c r="M567" s="36">
        <v>45932</v>
      </c>
      <c r="N567" s="1" t="s">
        <v>1717</v>
      </c>
      <c r="O567" s="1" t="s">
        <v>114</v>
      </c>
      <c r="P567" s="1">
        <v>1307597</v>
      </c>
      <c r="Q567" s="1" t="s">
        <v>665</v>
      </c>
      <c r="S567" s="1" t="s">
        <v>91</v>
      </c>
      <c r="T567" s="1" t="s">
        <v>662</v>
      </c>
      <c r="V567" s="1" t="s">
        <v>787</v>
      </c>
      <c r="W567" s="1" t="s">
        <v>205</v>
      </c>
      <c r="X567" s="1" t="s">
        <v>44</v>
      </c>
      <c r="AC567" s="1" t="s">
        <v>120</v>
      </c>
      <c r="AG567" s="1">
        <v>180</v>
      </c>
      <c r="AI567" s="1" t="s">
        <v>54</v>
      </c>
      <c r="AJ567" s="1" t="s">
        <v>91</v>
      </c>
    </row>
    <row r="568" spans="1:36" ht="60" x14ac:dyDescent="0.25">
      <c r="A568" s="1" t="s">
        <v>768</v>
      </c>
      <c r="B568" s="1">
        <v>21546</v>
      </c>
      <c r="D568" s="1" t="s">
        <v>1718</v>
      </c>
      <c r="F568" s="1" t="s">
        <v>58</v>
      </c>
      <c r="G568" s="1" t="s">
        <v>164</v>
      </c>
      <c r="H568" s="48">
        <v>6300</v>
      </c>
      <c r="K568" s="36">
        <v>45734</v>
      </c>
      <c r="L568" s="36">
        <v>46098</v>
      </c>
      <c r="M568" s="36">
        <v>45918</v>
      </c>
      <c r="N568" s="1" t="s">
        <v>1719</v>
      </c>
      <c r="O568" s="1" t="s">
        <v>620</v>
      </c>
      <c r="P568" s="1">
        <v>2715533</v>
      </c>
      <c r="Q568" s="1" t="s">
        <v>771</v>
      </c>
      <c r="S568" s="1" t="s">
        <v>528</v>
      </c>
      <c r="T568" s="1" t="s">
        <v>51</v>
      </c>
      <c r="V568" s="1" t="s">
        <v>806</v>
      </c>
      <c r="W568" s="1" t="s">
        <v>528</v>
      </c>
      <c r="X568" s="1" t="s">
        <v>44</v>
      </c>
      <c r="AC568" s="1" t="s">
        <v>335</v>
      </c>
      <c r="AG568" s="1">
        <v>180</v>
      </c>
      <c r="AI568" s="1" t="s">
        <v>253</v>
      </c>
      <c r="AJ568" s="1" t="s">
        <v>528</v>
      </c>
    </row>
    <row r="569" spans="1:36" ht="45" x14ac:dyDescent="0.25">
      <c r="A569" s="1" t="s">
        <v>763</v>
      </c>
      <c r="B569" s="1">
        <v>21547</v>
      </c>
      <c r="D569" s="1" t="s">
        <v>1720</v>
      </c>
      <c r="F569" s="1" t="s">
        <v>765</v>
      </c>
      <c r="H569" s="48">
        <v>114000</v>
      </c>
      <c r="K569" s="36">
        <v>45778</v>
      </c>
      <c r="M569" s="36" t="s">
        <v>649</v>
      </c>
      <c r="Q569" s="1" t="s">
        <v>646</v>
      </c>
      <c r="S569" s="1" t="s">
        <v>167</v>
      </c>
      <c r="T569" s="1" t="s">
        <v>641</v>
      </c>
      <c r="V569" s="1" t="s">
        <v>792</v>
      </c>
      <c r="W569" s="1" t="s">
        <v>167</v>
      </c>
      <c r="X569" s="1" t="s">
        <v>766</v>
      </c>
      <c r="AC569" s="1" t="s">
        <v>652</v>
      </c>
      <c r="AG569" s="1">
        <v>180</v>
      </c>
      <c r="AI569" s="1" t="s">
        <v>177</v>
      </c>
      <c r="AJ569" s="1" t="s">
        <v>167</v>
      </c>
    </row>
    <row r="570" spans="1:36" ht="60" x14ac:dyDescent="0.25">
      <c r="A570" s="1" t="s">
        <v>768</v>
      </c>
      <c r="B570" s="1">
        <v>21548</v>
      </c>
      <c r="D570" s="1" t="s">
        <v>1721</v>
      </c>
      <c r="F570" s="1" t="s">
        <v>58</v>
      </c>
      <c r="G570" s="1" t="s">
        <v>164</v>
      </c>
      <c r="H570" s="48">
        <v>33000</v>
      </c>
      <c r="K570" s="36">
        <v>45783</v>
      </c>
      <c r="L570" s="36">
        <v>45838</v>
      </c>
      <c r="M570" s="36">
        <v>45658</v>
      </c>
      <c r="N570" s="1" t="s">
        <v>1722</v>
      </c>
      <c r="O570" s="1" t="s">
        <v>114</v>
      </c>
      <c r="P570" s="1">
        <v>11187468</v>
      </c>
      <c r="Q570" s="1" t="s">
        <v>665</v>
      </c>
      <c r="S570" s="1" t="s">
        <v>657</v>
      </c>
      <c r="T570" s="1" t="s">
        <v>385</v>
      </c>
      <c r="V570" s="1" t="s">
        <v>787</v>
      </c>
      <c r="W570" s="1" t="s">
        <v>657</v>
      </c>
      <c r="X570" s="1" t="s">
        <v>766</v>
      </c>
      <c r="AC570" s="1" t="s">
        <v>120</v>
      </c>
      <c r="AG570" s="1">
        <v>180</v>
      </c>
      <c r="AI570" s="1" t="s">
        <v>788</v>
      </c>
      <c r="AJ570" s="1" t="s">
        <v>657</v>
      </c>
    </row>
    <row r="571" spans="1:36" ht="60" x14ac:dyDescent="0.25">
      <c r="A571" s="1" t="s">
        <v>768</v>
      </c>
      <c r="B571" s="1">
        <v>21549</v>
      </c>
      <c r="D571" s="1" t="s">
        <v>1723</v>
      </c>
      <c r="F571" s="1" t="s">
        <v>58</v>
      </c>
      <c r="G571" s="1" t="s">
        <v>164</v>
      </c>
      <c r="H571" s="48">
        <v>38000</v>
      </c>
      <c r="K571" s="36">
        <v>45774</v>
      </c>
      <c r="L571" s="36">
        <v>46112</v>
      </c>
      <c r="M571" s="36">
        <v>45932</v>
      </c>
      <c r="N571" s="1" t="s">
        <v>1678</v>
      </c>
      <c r="O571" s="1" t="s">
        <v>620</v>
      </c>
      <c r="P571" s="1">
        <v>2133568</v>
      </c>
      <c r="Q571" s="1" t="s">
        <v>665</v>
      </c>
      <c r="S571" s="1" t="s">
        <v>657</v>
      </c>
      <c r="T571" s="1" t="s">
        <v>385</v>
      </c>
      <c r="V571" s="1" t="s">
        <v>787</v>
      </c>
      <c r="W571" s="1" t="s">
        <v>657</v>
      </c>
      <c r="X571" s="1" t="s">
        <v>766</v>
      </c>
      <c r="AC571" s="1" t="s">
        <v>120</v>
      </c>
      <c r="AG571" s="1">
        <v>180</v>
      </c>
      <c r="AI571" s="1" t="s">
        <v>788</v>
      </c>
      <c r="AJ571" s="1" t="s">
        <v>657</v>
      </c>
    </row>
    <row r="572" spans="1:36" ht="60" x14ac:dyDescent="0.25">
      <c r="A572" s="1" t="s">
        <v>768</v>
      </c>
      <c r="B572" s="1">
        <v>21550</v>
      </c>
      <c r="D572" s="1" t="s">
        <v>1724</v>
      </c>
      <c r="F572" s="1" t="s">
        <v>58</v>
      </c>
      <c r="G572" s="1" t="s">
        <v>164</v>
      </c>
      <c r="H572" s="48">
        <v>9486</v>
      </c>
      <c r="K572" s="36">
        <v>45783</v>
      </c>
      <c r="L572" s="36">
        <v>46022</v>
      </c>
      <c r="M572" s="36">
        <v>45842</v>
      </c>
      <c r="N572" s="1" t="s">
        <v>1725</v>
      </c>
      <c r="O572" s="1" t="s">
        <v>620</v>
      </c>
      <c r="P572" s="1">
        <v>10080864</v>
      </c>
      <c r="Q572" s="1" t="s">
        <v>665</v>
      </c>
      <c r="S572" s="1" t="s">
        <v>657</v>
      </c>
      <c r="T572" s="1" t="s">
        <v>385</v>
      </c>
      <c r="V572" s="1" t="s">
        <v>787</v>
      </c>
      <c r="W572" s="1" t="s">
        <v>657</v>
      </c>
      <c r="X572" s="1" t="s">
        <v>766</v>
      </c>
      <c r="AC572" s="1" t="s">
        <v>120</v>
      </c>
      <c r="AG572" s="1">
        <v>180</v>
      </c>
      <c r="AI572" s="1" t="s">
        <v>788</v>
      </c>
      <c r="AJ572" s="1" t="s">
        <v>657</v>
      </c>
    </row>
    <row r="573" spans="1:36" ht="60" x14ac:dyDescent="0.25">
      <c r="A573" s="1" t="s">
        <v>768</v>
      </c>
      <c r="B573" s="1">
        <v>21551</v>
      </c>
      <c r="D573" s="1" t="s">
        <v>1726</v>
      </c>
      <c r="F573" s="1" t="s">
        <v>58</v>
      </c>
      <c r="G573" s="1" t="s">
        <v>164</v>
      </c>
      <c r="H573" s="48">
        <v>94217</v>
      </c>
      <c r="K573" s="36">
        <v>45783</v>
      </c>
      <c r="L573" s="36">
        <v>46112</v>
      </c>
      <c r="M573" s="36">
        <v>45932</v>
      </c>
      <c r="N573" s="1" t="s">
        <v>1725</v>
      </c>
      <c r="O573" s="1" t="s">
        <v>620</v>
      </c>
      <c r="P573" s="1">
        <v>10080864</v>
      </c>
      <c r="Q573" s="1" t="s">
        <v>665</v>
      </c>
      <c r="S573" s="1" t="s">
        <v>657</v>
      </c>
      <c r="T573" s="1" t="s">
        <v>385</v>
      </c>
      <c r="V573" s="1" t="s">
        <v>787</v>
      </c>
      <c r="W573" s="1" t="s">
        <v>657</v>
      </c>
      <c r="X573" s="1" t="s">
        <v>766</v>
      </c>
      <c r="AC573" s="1" t="s">
        <v>163</v>
      </c>
      <c r="AG573" s="1">
        <v>180</v>
      </c>
      <c r="AI573" s="1" t="s">
        <v>788</v>
      </c>
      <c r="AJ573" s="1" t="s">
        <v>657</v>
      </c>
    </row>
    <row r="574" spans="1:36" ht="60" x14ac:dyDescent="0.25">
      <c r="A574" s="1" t="s">
        <v>768</v>
      </c>
      <c r="B574" s="1">
        <v>21551.1</v>
      </c>
      <c r="D574" s="1" t="s">
        <v>1727</v>
      </c>
      <c r="F574" s="1" t="s">
        <v>58</v>
      </c>
      <c r="G574" s="1" t="s">
        <v>307</v>
      </c>
      <c r="H574" s="48">
        <v>24750</v>
      </c>
      <c r="K574" s="36">
        <v>45792</v>
      </c>
      <c r="L574" s="36">
        <v>45848</v>
      </c>
      <c r="M574" s="36">
        <v>45668</v>
      </c>
      <c r="N574" s="1" t="s">
        <v>1728</v>
      </c>
      <c r="O574" s="1" t="s">
        <v>620</v>
      </c>
      <c r="P574" s="1">
        <v>2888385</v>
      </c>
      <c r="Q574" s="1" t="s">
        <v>646</v>
      </c>
      <c r="S574" s="1" t="s">
        <v>1242</v>
      </c>
      <c r="T574" s="1" t="s">
        <v>678</v>
      </c>
      <c r="V574" s="1" t="s">
        <v>781</v>
      </c>
      <c r="W574" s="1" t="s">
        <v>1242</v>
      </c>
      <c r="X574" s="1" t="s">
        <v>766</v>
      </c>
      <c r="AC574" s="1" t="s">
        <v>652</v>
      </c>
      <c r="AG574" s="1">
        <v>180</v>
      </c>
      <c r="AI574" s="1" t="s">
        <v>177</v>
      </c>
      <c r="AJ574" s="1" t="s">
        <v>1428</v>
      </c>
    </row>
    <row r="575" spans="1:36" ht="60" x14ac:dyDescent="0.25">
      <c r="A575" s="1" t="s">
        <v>768</v>
      </c>
      <c r="B575" s="1">
        <v>21552</v>
      </c>
      <c r="D575" s="1" t="s">
        <v>1729</v>
      </c>
      <c r="F575" s="1" t="s">
        <v>58</v>
      </c>
      <c r="G575" s="1" t="s">
        <v>164</v>
      </c>
      <c r="H575" s="48">
        <v>23937</v>
      </c>
      <c r="K575" s="36">
        <v>45783</v>
      </c>
      <c r="L575" s="36">
        <v>46112</v>
      </c>
      <c r="M575" s="36">
        <v>45932</v>
      </c>
      <c r="N575" s="1" t="s">
        <v>1730</v>
      </c>
      <c r="O575" s="1" t="s">
        <v>620</v>
      </c>
      <c r="P575" s="1">
        <v>3870728</v>
      </c>
      <c r="Q575" s="1" t="s">
        <v>665</v>
      </c>
      <c r="S575" s="1" t="s">
        <v>657</v>
      </c>
      <c r="T575" s="1" t="s">
        <v>385</v>
      </c>
      <c r="V575" s="1" t="s">
        <v>787</v>
      </c>
      <c r="W575" s="1" t="s">
        <v>657</v>
      </c>
      <c r="X575" s="1" t="s">
        <v>766</v>
      </c>
      <c r="AC575" s="1" t="s">
        <v>163</v>
      </c>
      <c r="AG575" s="1">
        <v>180</v>
      </c>
      <c r="AI575" s="1" t="s">
        <v>788</v>
      </c>
      <c r="AJ575" s="1" t="s">
        <v>657</v>
      </c>
    </row>
    <row r="576" spans="1:36" ht="60" x14ac:dyDescent="0.25">
      <c r="A576" s="1" t="s">
        <v>763</v>
      </c>
      <c r="B576" s="1">
        <v>21553</v>
      </c>
      <c r="D576" s="1" t="s">
        <v>1731</v>
      </c>
      <c r="F576" s="1" t="s">
        <v>765</v>
      </c>
      <c r="H576" s="48">
        <v>120000</v>
      </c>
      <c r="K576" s="36">
        <v>45823</v>
      </c>
      <c r="M576" s="36" t="s">
        <v>649</v>
      </c>
      <c r="Q576" s="1" t="s">
        <v>665</v>
      </c>
      <c r="S576" s="1" t="s">
        <v>545</v>
      </c>
      <c r="T576" s="1" t="s">
        <v>678</v>
      </c>
      <c r="V576" s="1" t="s">
        <v>787</v>
      </c>
      <c r="W576" s="1" t="s">
        <v>418</v>
      </c>
      <c r="X576" s="1" t="s">
        <v>766</v>
      </c>
      <c r="AC576" s="1" t="s">
        <v>120</v>
      </c>
      <c r="AG576" s="1">
        <v>180</v>
      </c>
      <c r="AI576" s="1" t="s">
        <v>788</v>
      </c>
      <c r="AJ576" s="1" t="s">
        <v>545</v>
      </c>
    </row>
    <row r="577" spans="1:36" ht="60" x14ac:dyDescent="0.25">
      <c r="A577" s="1" t="s">
        <v>768</v>
      </c>
      <c r="B577" s="1">
        <v>21554</v>
      </c>
      <c r="D577" s="1" t="s">
        <v>1732</v>
      </c>
      <c r="F577" s="1" t="s">
        <v>58</v>
      </c>
      <c r="G577" s="1" t="s">
        <v>164</v>
      </c>
      <c r="H577" s="48">
        <v>10261</v>
      </c>
      <c r="K577" s="36">
        <v>45809</v>
      </c>
      <c r="L577" s="36">
        <v>46173</v>
      </c>
      <c r="M577" s="36">
        <v>45993</v>
      </c>
      <c r="N577" s="1" t="s">
        <v>1733</v>
      </c>
      <c r="O577" s="1" t="s">
        <v>114</v>
      </c>
      <c r="P577" s="1">
        <v>978271</v>
      </c>
      <c r="Q577" s="1" t="s">
        <v>670</v>
      </c>
      <c r="S577" s="1" t="s">
        <v>298</v>
      </c>
      <c r="T577" s="1" t="s">
        <v>617</v>
      </c>
      <c r="V577" s="1" t="s">
        <v>781</v>
      </c>
      <c r="W577" s="1" t="s">
        <v>298</v>
      </c>
      <c r="X577" s="1" t="s">
        <v>44</v>
      </c>
      <c r="AC577" s="1" t="s">
        <v>652</v>
      </c>
      <c r="AG577" s="1">
        <v>180</v>
      </c>
      <c r="AI577" s="1" t="s">
        <v>875</v>
      </c>
      <c r="AJ577" s="1" t="s">
        <v>298</v>
      </c>
    </row>
    <row r="578" spans="1:36" ht="60" x14ac:dyDescent="0.25">
      <c r="A578" s="1" t="s">
        <v>768</v>
      </c>
      <c r="B578" s="1">
        <v>21555</v>
      </c>
      <c r="D578" s="1" t="s">
        <v>1734</v>
      </c>
      <c r="F578" s="1" t="s">
        <v>58</v>
      </c>
      <c r="G578" s="1" t="s">
        <v>164</v>
      </c>
      <c r="H578" s="48">
        <v>13552</v>
      </c>
      <c r="K578" s="36">
        <v>45789</v>
      </c>
      <c r="L578" s="36">
        <v>45789</v>
      </c>
      <c r="M578" s="36">
        <v>45609</v>
      </c>
      <c r="N578" s="1" t="s">
        <v>836</v>
      </c>
      <c r="O578" s="1" t="s">
        <v>114</v>
      </c>
      <c r="P578" s="1">
        <v>3617412</v>
      </c>
      <c r="Q578" s="1" t="s">
        <v>646</v>
      </c>
      <c r="S578" s="1" t="s">
        <v>145</v>
      </c>
      <c r="T578" s="1" t="s">
        <v>811</v>
      </c>
      <c r="V578" s="1" t="s">
        <v>145</v>
      </c>
      <c r="W578" s="1" t="s">
        <v>145</v>
      </c>
      <c r="X578" s="1" t="s">
        <v>766</v>
      </c>
      <c r="AC578" s="1" t="s">
        <v>652</v>
      </c>
      <c r="AG578" s="1">
        <v>180</v>
      </c>
      <c r="AI578" s="1" t="s">
        <v>777</v>
      </c>
      <c r="AJ578" s="1" t="s">
        <v>1282</v>
      </c>
    </row>
    <row r="579" spans="1:36" ht="60" x14ac:dyDescent="0.25">
      <c r="A579" s="1" t="s">
        <v>768</v>
      </c>
      <c r="B579" s="1">
        <v>21556</v>
      </c>
      <c r="D579" s="1" t="s">
        <v>1735</v>
      </c>
      <c r="F579" s="1" t="s">
        <v>58</v>
      </c>
      <c r="G579" s="1" t="s">
        <v>307</v>
      </c>
      <c r="H579" s="48">
        <v>9988</v>
      </c>
      <c r="K579" s="36">
        <v>45748</v>
      </c>
      <c r="L579" s="36">
        <v>46112</v>
      </c>
      <c r="M579" s="36">
        <v>45932</v>
      </c>
      <c r="N579" s="1" t="s">
        <v>1736</v>
      </c>
      <c r="O579" s="1" t="s">
        <v>114</v>
      </c>
      <c r="P579" s="1">
        <v>7500558</v>
      </c>
      <c r="Q579" s="1" t="s">
        <v>665</v>
      </c>
      <c r="S579" s="1" t="s">
        <v>248</v>
      </c>
      <c r="T579" s="1" t="s">
        <v>662</v>
      </c>
      <c r="V579" s="1" t="s">
        <v>792</v>
      </c>
      <c r="W579" s="1" t="s">
        <v>582</v>
      </c>
      <c r="X579" s="1" t="s">
        <v>766</v>
      </c>
      <c r="AC579" s="1" t="s">
        <v>120</v>
      </c>
      <c r="AG579" s="1">
        <v>180</v>
      </c>
      <c r="AI579" s="1" t="s">
        <v>54</v>
      </c>
      <c r="AJ579" s="1" t="s">
        <v>248</v>
      </c>
    </row>
    <row r="580" spans="1:36" ht="60" x14ac:dyDescent="0.25">
      <c r="A580" s="1" t="s">
        <v>768</v>
      </c>
      <c r="B580" s="1">
        <v>21557</v>
      </c>
      <c r="D580" s="1" t="s">
        <v>1737</v>
      </c>
      <c r="F580" s="1" t="s">
        <v>58</v>
      </c>
      <c r="G580" s="1" t="s">
        <v>164</v>
      </c>
      <c r="H580" s="48">
        <v>8500</v>
      </c>
      <c r="K580" s="36">
        <v>45789</v>
      </c>
      <c r="L580" s="36">
        <v>45838</v>
      </c>
      <c r="M580" s="36">
        <v>45658</v>
      </c>
      <c r="N580" s="1" t="s">
        <v>1286</v>
      </c>
      <c r="O580" s="1" t="s">
        <v>620</v>
      </c>
      <c r="P580" s="1" t="s">
        <v>1287</v>
      </c>
      <c r="Q580" s="1" t="s">
        <v>646</v>
      </c>
      <c r="S580" s="1" t="s">
        <v>1189</v>
      </c>
      <c r="T580" s="1" t="s">
        <v>385</v>
      </c>
      <c r="V580" s="1" t="s">
        <v>806</v>
      </c>
      <c r="W580" s="1" t="s">
        <v>1190</v>
      </c>
      <c r="X580" s="1" t="s">
        <v>766</v>
      </c>
      <c r="AC580" s="1" t="s">
        <v>652</v>
      </c>
      <c r="AG580" s="1">
        <v>180</v>
      </c>
      <c r="AI580" s="1" t="s">
        <v>149</v>
      </c>
      <c r="AJ580" s="1" t="s">
        <v>509</v>
      </c>
    </row>
    <row r="581" spans="1:36" ht="60" x14ac:dyDescent="0.25">
      <c r="A581" s="1" t="s">
        <v>768</v>
      </c>
      <c r="B581" s="1">
        <v>21558</v>
      </c>
      <c r="D581" s="1" t="s">
        <v>1738</v>
      </c>
      <c r="F581" s="1" t="s">
        <v>58</v>
      </c>
      <c r="G581" s="1" t="s">
        <v>164</v>
      </c>
      <c r="H581" s="48">
        <v>8656</v>
      </c>
      <c r="K581" s="36">
        <v>45789</v>
      </c>
      <c r="L581" s="36">
        <v>45789</v>
      </c>
      <c r="M581" s="36">
        <v>45609</v>
      </c>
      <c r="N581" s="1" t="s">
        <v>836</v>
      </c>
      <c r="O581" s="1" t="s">
        <v>114</v>
      </c>
      <c r="P581" s="1">
        <v>3617412</v>
      </c>
      <c r="Q581" s="1" t="s">
        <v>646</v>
      </c>
      <c r="S581" s="1" t="s">
        <v>145</v>
      </c>
      <c r="T581" s="1" t="s">
        <v>811</v>
      </c>
      <c r="V581" s="1" t="s">
        <v>145</v>
      </c>
      <c r="W581" s="1" t="s">
        <v>145</v>
      </c>
      <c r="X581" s="1" t="s">
        <v>766</v>
      </c>
      <c r="AC581" s="1" t="s">
        <v>652</v>
      </c>
      <c r="AG581" s="1">
        <v>180</v>
      </c>
      <c r="AI581" s="1" t="s">
        <v>777</v>
      </c>
      <c r="AJ581" s="1" t="s">
        <v>1282</v>
      </c>
    </row>
    <row r="582" spans="1:36" ht="60" x14ac:dyDescent="0.25">
      <c r="A582" s="1" t="s">
        <v>768</v>
      </c>
      <c r="B582" s="1">
        <v>21559</v>
      </c>
      <c r="D582" s="1" t="s">
        <v>1739</v>
      </c>
      <c r="F582" s="1" t="s">
        <v>58</v>
      </c>
      <c r="G582" s="1" t="s">
        <v>164</v>
      </c>
      <c r="H582" s="48">
        <v>6000</v>
      </c>
      <c r="K582" s="36">
        <v>45789</v>
      </c>
      <c r="L582" s="36">
        <v>46112</v>
      </c>
      <c r="M582" s="36">
        <v>45932</v>
      </c>
      <c r="N582" s="1" t="s">
        <v>1740</v>
      </c>
      <c r="O582" s="1" t="s">
        <v>114</v>
      </c>
      <c r="P582" s="1">
        <v>2489536</v>
      </c>
      <c r="Q582" s="1" t="s">
        <v>665</v>
      </c>
      <c r="S582" s="1" t="s">
        <v>976</v>
      </c>
      <c r="T582" s="1" t="s">
        <v>811</v>
      </c>
      <c r="V582" s="1" t="s">
        <v>801</v>
      </c>
      <c r="W582" s="1" t="s">
        <v>921</v>
      </c>
      <c r="X582" s="1" t="s">
        <v>766</v>
      </c>
      <c r="AC582" s="1" t="s">
        <v>120</v>
      </c>
      <c r="AG582" s="1">
        <v>180</v>
      </c>
      <c r="AI582" s="1" t="s">
        <v>54</v>
      </c>
      <c r="AJ582" s="1" t="s">
        <v>976</v>
      </c>
    </row>
    <row r="583" spans="1:36" ht="60" x14ac:dyDescent="0.25">
      <c r="A583" s="1" t="s">
        <v>768</v>
      </c>
      <c r="B583" s="1">
        <v>21560</v>
      </c>
      <c r="D583" s="1" t="s">
        <v>1741</v>
      </c>
      <c r="F583" s="1" t="s">
        <v>58</v>
      </c>
      <c r="G583" s="1" t="s">
        <v>164</v>
      </c>
      <c r="H583" s="48">
        <v>6945</v>
      </c>
      <c r="K583" s="36">
        <v>45778</v>
      </c>
      <c r="L583" s="36">
        <v>45989</v>
      </c>
      <c r="M583" s="36">
        <v>45809</v>
      </c>
      <c r="N583" s="1" t="s">
        <v>1742</v>
      </c>
      <c r="O583" s="1" t="s">
        <v>114</v>
      </c>
      <c r="P583" s="1">
        <v>15843457</v>
      </c>
      <c r="Q583" s="1" t="s">
        <v>646</v>
      </c>
      <c r="S583" s="1" t="s">
        <v>659</v>
      </c>
      <c r="T583" s="1" t="s">
        <v>385</v>
      </c>
      <c r="V583" s="1" t="s">
        <v>806</v>
      </c>
      <c r="W583" s="1" t="s">
        <v>659</v>
      </c>
      <c r="X583" s="1" t="s">
        <v>766</v>
      </c>
      <c r="AC583" s="1" t="s">
        <v>652</v>
      </c>
      <c r="AG583" s="1">
        <v>180</v>
      </c>
      <c r="AI583" s="1" t="s">
        <v>177</v>
      </c>
      <c r="AJ583" s="1" t="s">
        <v>509</v>
      </c>
    </row>
    <row r="584" spans="1:36" ht="60" x14ac:dyDescent="0.25">
      <c r="A584" s="1" t="s">
        <v>768</v>
      </c>
      <c r="B584" s="1">
        <v>21561</v>
      </c>
      <c r="D584" s="1" t="s">
        <v>1743</v>
      </c>
      <c r="F584" s="1" t="s">
        <v>58</v>
      </c>
      <c r="G584" s="1" t="s">
        <v>307</v>
      </c>
      <c r="H584" s="48">
        <v>5713</v>
      </c>
      <c r="K584" s="36">
        <v>45791</v>
      </c>
      <c r="L584" s="36">
        <v>45791</v>
      </c>
      <c r="M584" s="36">
        <v>45611</v>
      </c>
      <c r="N584" s="1" t="s">
        <v>1744</v>
      </c>
      <c r="O584" s="1" t="s">
        <v>114</v>
      </c>
      <c r="P584" s="1" t="s">
        <v>697</v>
      </c>
      <c r="Q584" s="1" t="s">
        <v>549</v>
      </c>
      <c r="S584" s="1" t="s">
        <v>145</v>
      </c>
      <c r="T584" s="1" t="s">
        <v>811</v>
      </c>
      <c r="V584" s="1" t="s">
        <v>787</v>
      </c>
      <c r="W584" s="1" t="s">
        <v>145</v>
      </c>
      <c r="X584" s="1" t="s">
        <v>766</v>
      </c>
      <c r="AC584" s="1" t="s">
        <v>120</v>
      </c>
      <c r="AG584" s="1">
        <v>180</v>
      </c>
      <c r="AI584" s="1" t="s">
        <v>865</v>
      </c>
      <c r="AJ584" s="1" t="s">
        <v>1482</v>
      </c>
    </row>
    <row r="585" spans="1:36" ht="60" x14ac:dyDescent="0.25">
      <c r="A585" s="1" t="s">
        <v>768</v>
      </c>
      <c r="B585" s="1">
        <v>21562</v>
      </c>
      <c r="D585" s="1" t="s">
        <v>1745</v>
      </c>
      <c r="F585" s="1" t="s">
        <v>58</v>
      </c>
      <c r="G585" s="1" t="s">
        <v>307</v>
      </c>
      <c r="H585" s="48">
        <v>13427</v>
      </c>
      <c r="K585" s="36">
        <v>45792</v>
      </c>
      <c r="L585" s="36">
        <v>46157</v>
      </c>
      <c r="M585" s="36">
        <v>45977</v>
      </c>
      <c r="N585" s="1" t="s">
        <v>718</v>
      </c>
      <c r="O585" s="1" t="s">
        <v>114</v>
      </c>
      <c r="P585" s="1">
        <v>2548628</v>
      </c>
      <c r="Q585" s="1" t="s">
        <v>670</v>
      </c>
      <c r="S585" s="1" t="s">
        <v>136</v>
      </c>
      <c r="T585" s="1" t="s">
        <v>617</v>
      </c>
      <c r="V585" s="1" t="s">
        <v>781</v>
      </c>
      <c r="W585" s="1" t="s">
        <v>136</v>
      </c>
      <c r="X585" s="1" t="s">
        <v>766</v>
      </c>
      <c r="AC585" s="1" t="s">
        <v>652</v>
      </c>
      <c r="AG585" s="1">
        <v>180</v>
      </c>
      <c r="AI585" s="1" t="s">
        <v>875</v>
      </c>
      <c r="AJ585" s="1" t="s">
        <v>136</v>
      </c>
    </row>
    <row r="586" spans="1:36" ht="60" x14ac:dyDescent="0.25">
      <c r="A586" s="1" t="s">
        <v>768</v>
      </c>
      <c r="B586" s="1">
        <v>21563</v>
      </c>
      <c r="D586" s="1" t="s">
        <v>1746</v>
      </c>
      <c r="F586" s="1" t="s">
        <v>58</v>
      </c>
      <c r="G586" s="1" t="s">
        <v>164</v>
      </c>
      <c r="H586" s="48">
        <v>18400</v>
      </c>
      <c r="K586" s="36">
        <v>45791</v>
      </c>
      <c r="L586" s="36">
        <v>46112</v>
      </c>
      <c r="M586" s="36">
        <v>45932</v>
      </c>
      <c r="N586" s="1" t="s">
        <v>1086</v>
      </c>
      <c r="O586" s="1" t="s">
        <v>114</v>
      </c>
      <c r="P586" s="1">
        <v>12246730</v>
      </c>
      <c r="Q586" s="1" t="s">
        <v>665</v>
      </c>
      <c r="S586" s="1" t="s">
        <v>1747</v>
      </c>
      <c r="T586" s="1" t="s">
        <v>385</v>
      </c>
      <c r="V586" s="1" t="s">
        <v>806</v>
      </c>
      <c r="W586" s="1" t="s">
        <v>657</v>
      </c>
      <c r="X586" s="1" t="s">
        <v>766</v>
      </c>
      <c r="AC586" s="1" t="s">
        <v>652</v>
      </c>
      <c r="AG586" s="1">
        <v>180</v>
      </c>
      <c r="AI586" s="1" t="s">
        <v>788</v>
      </c>
      <c r="AJ586" s="1" t="s">
        <v>657</v>
      </c>
    </row>
    <row r="587" spans="1:36" ht="90" x14ac:dyDescent="0.25">
      <c r="A587" s="1" t="s">
        <v>763</v>
      </c>
      <c r="B587" s="1">
        <v>21564</v>
      </c>
      <c r="D587" s="1" t="s">
        <v>1748</v>
      </c>
      <c r="F587" s="1" t="s">
        <v>765</v>
      </c>
      <c r="H587" s="48">
        <v>169400</v>
      </c>
      <c r="K587" s="36">
        <v>45802</v>
      </c>
      <c r="M587" s="36" t="s">
        <v>649</v>
      </c>
      <c r="Q587" s="1" t="s">
        <v>646</v>
      </c>
      <c r="S587" s="1" t="s">
        <v>657</v>
      </c>
      <c r="T587" s="1" t="s">
        <v>385</v>
      </c>
      <c r="V587" s="1" t="s">
        <v>806</v>
      </c>
      <c r="W587" s="1" t="s">
        <v>1190</v>
      </c>
      <c r="X587" s="1" t="s">
        <v>766</v>
      </c>
      <c r="AC587" s="1" t="s">
        <v>652</v>
      </c>
      <c r="AG587" s="1">
        <v>180</v>
      </c>
      <c r="AI587" s="1" t="s">
        <v>177</v>
      </c>
      <c r="AJ587" s="1" t="s">
        <v>509</v>
      </c>
    </row>
    <row r="588" spans="1:36" ht="60" x14ac:dyDescent="0.25">
      <c r="A588" s="1" t="s">
        <v>768</v>
      </c>
      <c r="B588" s="1">
        <v>21565</v>
      </c>
      <c r="D588" s="1" t="s">
        <v>1749</v>
      </c>
      <c r="F588" s="1" t="s">
        <v>58</v>
      </c>
      <c r="G588" s="1" t="s">
        <v>164</v>
      </c>
      <c r="H588" s="48">
        <v>17000</v>
      </c>
      <c r="K588" s="36">
        <v>45778</v>
      </c>
      <c r="L588" s="36">
        <v>45869</v>
      </c>
      <c r="M588" s="36">
        <v>45689</v>
      </c>
      <c r="N588" s="1" t="s">
        <v>1750</v>
      </c>
      <c r="O588" s="1" t="s">
        <v>114</v>
      </c>
      <c r="P588" s="1">
        <v>5020374</v>
      </c>
      <c r="Q588" s="1" t="s">
        <v>646</v>
      </c>
      <c r="S588" s="1" t="s">
        <v>1751</v>
      </c>
      <c r="T588" s="1" t="s">
        <v>678</v>
      </c>
      <c r="V588" s="1" t="s">
        <v>806</v>
      </c>
      <c r="W588" s="1" t="s">
        <v>368</v>
      </c>
      <c r="X588" s="1" t="s">
        <v>766</v>
      </c>
      <c r="AC588" s="1" t="s">
        <v>652</v>
      </c>
      <c r="AG588" s="1">
        <v>180</v>
      </c>
      <c r="AI588" s="1" t="s">
        <v>177</v>
      </c>
      <c r="AJ588" s="1" t="s">
        <v>1607</v>
      </c>
    </row>
    <row r="589" spans="1:36" ht="60" x14ac:dyDescent="0.25">
      <c r="A589" s="1" t="s">
        <v>768</v>
      </c>
      <c r="B589" s="1">
        <v>21566</v>
      </c>
      <c r="D589" s="1" t="s">
        <v>1752</v>
      </c>
      <c r="F589" s="1" t="s">
        <v>58</v>
      </c>
      <c r="G589" s="1" t="s">
        <v>164</v>
      </c>
      <c r="H589" s="48">
        <v>44000</v>
      </c>
      <c r="K589" s="36">
        <v>45748</v>
      </c>
      <c r="L589" s="36">
        <v>46112</v>
      </c>
      <c r="M589" s="36">
        <v>45932</v>
      </c>
      <c r="N589" s="1" t="s">
        <v>581</v>
      </c>
      <c r="O589" s="1" t="s">
        <v>114</v>
      </c>
      <c r="P589" s="1" t="s">
        <v>70</v>
      </c>
      <c r="Q589" s="1" t="s">
        <v>646</v>
      </c>
      <c r="S589" s="1" t="s">
        <v>1242</v>
      </c>
      <c r="T589" s="1" t="s">
        <v>678</v>
      </c>
      <c r="V589" s="1" t="s">
        <v>806</v>
      </c>
      <c r="W589" s="1" t="s">
        <v>1242</v>
      </c>
      <c r="X589" s="1" t="s">
        <v>766</v>
      </c>
      <c r="AC589" s="1" t="s">
        <v>652</v>
      </c>
      <c r="AG589" s="1">
        <v>180</v>
      </c>
      <c r="AI589" s="1" t="s">
        <v>177</v>
      </c>
      <c r="AJ589" s="1" t="s">
        <v>1607</v>
      </c>
    </row>
    <row r="590" spans="1:36" ht="60" x14ac:dyDescent="0.25">
      <c r="A590" s="1" t="s">
        <v>768</v>
      </c>
      <c r="B590" s="1">
        <v>21567</v>
      </c>
      <c r="D590" s="1" t="s">
        <v>1655</v>
      </c>
      <c r="F590" s="1" t="s">
        <v>58</v>
      </c>
      <c r="G590" s="1" t="s">
        <v>164</v>
      </c>
      <c r="H590" s="48">
        <v>40000</v>
      </c>
      <c r="K590" s="36">
        <v>45793</v>
      </c>
      <c r="L590" s="36">
        <v>45793</v>
      </c>
      <c r="M590" s="36">
        <v>45613</v>
      </c>
      <c r="N590" s="1" t="s">
        <v>864</v>
      </c>
      <c r="O590" s="1" t="s">
        <v>114</v>
      </c>
      <c r="P590" s="1" t="s">
        <v>697</v>
      </c>
      <c r="Q590" s="1" t="s">
        <v>549</v>
      </c>
      <c r="S590" s="1" t="s">
        <v>145</v>
      </c>
      <c r="T590" s="1" t="s">
        <v>811</v>
      </c>
      <c r="V590" s="1" t="s">
        <v>145</v>
      </c>
      <c r="W590" s="1" t="s">
        <v>145</v>
      </c>
      <c r="X590" s="1" t="s">
        <v>766</v>
      </c>
      <c r="AC590" s="1" t="s">
        <v>120</v>
      </c>
      <c r="AG590" s="1">
        <v>180</v>
      </c>
      <c r="AI590" s="1" t="s">
        <v>865</v>
      </c>
      <c r="AJ590" s="1" t="s">
        <v>1282</v>
      </c>
    </row>
    <row r="591" spans="1:36" ht="60" x14ac:dyDescent="0.25">
      <c r="A591" s="1" t="s">
        <v>768</v>
      </c>
      <c r="B591" s="1">
        <v>21568</v>
      </c>
      <c r="D591" s="1" t="s">
        <v>1753</v>
      </c>
      <c r="F591" s="1" t="s">
        <v>58</v>
      </c>
      <c r="G591" s="1" t="s">
        <v>164</v>
      </c>
      <c r="H591" s="48">
        <v>72000</v>
      </c>
      <c r="K591" s="36">
        <v>45748</v>
      </c>
      <c r="L591" s="36">
        <v>46112</v>
      </c>
      <c r="M591" s="36">
        <v>45932</v>
      </c>
      <c r="N591" s="1" t="s">
        <v>1754</v>
      </c>
      <c r="O591" s="1" t="s">
        <v>114</v>
      </c>
      <c r="P591" s="1">
        <v>4024527</v>
      </c>
      <c r="Q591" s="1" t="s">
        <v>646</v>
      </c>
      <c r="S591" s="1" t="s">
        <v>418</v>
      </c>
      <c r="T591" s="1" t="s">
        <v>678</v>
      </c>
      <c r="V591" s="1" t="s">
        <v>806</v>
      </c>
      <c r="W591" s="1" t="s">
        <v>418</v>
      </c>
      <c r="X591" s="1" t="s">
        <v>766</v>
      </c>
      <c r="AC591" s="1" t="s">
        <v>652</v>
      </c>
      <c r="AG591" s="1">
        <v>180</v>
      </c>
      <c r="AI591" s="1" t="s">
        <v>177</v>
      </c>
      <c r="AJ591" s="1" t="s">
        <v>1607</v>
      </c>
    </row>
    <row r="592" spans="1:36" ht="45" x14ac:dyDescent="0.25">
      <c r="A592" s="1" t="s">
        <v>763</v>
      </c>
      <c r="B592" s="1">
        <v>21569</v>
      </c>
      <c r="D592" s="1" t="s">
        <v>1755</v>
      </c>
      <c r="F592" s="1" t="s">
        <v>765</v>
      </c>
      <c r="H592" s="48">
        <v>100000</v>
      </c>
      <c r="K592" s="36">
        <v>45810</v>
      </c>
      <c r="M592" s="36" t="s">
        <v>1756</v>
      </c>
      <c r="Q592" s="1" t="s">
        <v>646</v>
      </c>
      <c r="S592" s="1" t="s">
        <v>390</v>
      </c>
      <c r="T592" s="1" t="s">
        <v>385</v>
      </c>
      <c r="V592" s="1" t="s">
        <v>787</v>
      </c>
      <c r="W592" s="1" t="s">
        <v>659</v>
      </c>
      <c r="X592" s="1" t="s">
        <v>44</v>
      </c>
      <c r="AC592" s="1" t="s">
        <v>652</v>
      </c>
      <c r="AG592" s="1">
        <v>180</v>
      </c>
      <c r="AI592" s="1" t="s">
        <v>177</v>
      </c>
      <c r="AJ592" s="1" t="s">
        <v>390</v>
      </c>
    </row>
    <row r="593" spans="1:36" ht="60" x14ac:dyDescent="0.25">
      <c r="A593" s="1" t="s">
        <v>768</v>
      </c>
      <c r="B593" s="1">
        <v>21570</v>
      </c>
      <c r="D593" s="1" t="s">
        <v>1757</v>
      </c>
      <c r="F593" s="1" t="s">
        <v>58</v>
      </c>
      <c r="G593" s="1" t="s">
        <v>164</v>
      </c>
      <c r="H593" s="48">
        <v>34000</v>
      </c>
      <c r="K593" s="36">
        <v>45796</v>
      </c>
      <c r="L593" s="36">
        <v>45796</v>
      </c>
      <c r="M593" s="36">
        <v>45616</v>
      </c>
      <c r="N593" s="1" t="s">
        <v>836</v>
      </c>
      <c r="O593" s="1" t="s">
        <v>114</v>
      </c>
      <c r="P593" s="1">
        <v>3617412</v>
      </c>
      <c r="Q593" s="1" t="s">
        <v>646</v>
      </c>
      <c r="S593" s="1" t="s">
        <v>145</v>
      </c>
      <c r="T593" s="1" t="s">
        <v>811</v>
      </c>
      <c r="V593" s="1" t="s">
        <v>145</v>
      </c>
      <c r="W593" s="1" t="s">
        <v>145</v>
      </c>
      <c r="X593" s="1" t="s">
        <v>766</v>
      </c>
      <c r="AC593" s="1" t="s">
        <v>652</v>
      </c>
      <c r="AG593" s="1">
        <v>180</v>
      </c>
      <c r="AI593" s="1" t="s">
        <v>777</v>
      </c>
      <c r="AJ593" s="1" t="s">
        <v>1282</v>
      </c>
    </row>
    <row r="594" spans="1:36" ht="60" x14ac:dyDescent="0.25">
      <c r="A594" s="1" t="s">
        <v>768</v>
      </c>
      <c r="B594" s="1">
        <v>21570.1</v>
      </c>
      <c r="D594" s="1" t="s">
        <v>1758</v>
      </c>
      <c r="F594" s="1" t="s">
        <v>58</v>
      </c>
      <c r="G594" s="1" t="s">
        <v>164</v>
      </c>
      <c r="H594" s="48">
        <v>9995</v>
      </c>
      <c r="K594" s="36">
        <v>45796</v>
      </c>
      <c r="L594" s="36">
        <v>46112</v>
      </c>
      <c r="M594" s="36">
        <v>45932</v>
      </c>
      <c r="N594" s="1" t="s">
        <v>1759</v>
      </c>
      <c r="O594" s="1" t="s">
        <v>114</v>
      </c>
      <c r="P594" s="1" t="s">
        <v>1760</v>
      </c>
      <c r="Q594" s="1" t="s">
        <v>646</v>
      </c>
      <c r="S594" s="1" t="s">
        <v>167</v>
      </c>
      <c r="T594" s="1" t="s">
        <v>641</v>
      </c>
      <c r="V594" s="1" t="s">
        <v>787</v>
      </c>
      <c r="W594" s="1" t="s">
        <v>167</v>
      </c>
      <c r="X594" s="1" t="s">
        <v>766</v>
      </c>
      <c r="AC594" s="1" t="s">
        <v>652</v>
      </c>
      <c r="AG594" s="1">
        <v>180</v>
      </c>
      <c r="AI594" s="1" t="s">
        <v>177</v>
      </c>
      <c r="AJ594" s="1" t="s">
        <v>1513</v>
      </c>
    </row>
    <row r="595" spans="1:36" ht="60" x14ac:dyDescent="0.25">
      <c r="A595" s="1" t="s">
        <v>768</v>
      </c>
      <c r="B595" s="1">
        <v>21571</v>
      </c>
      <c r="D595" s="1" t="s">
        <v>1761</v>
      </c>
      <c r="F595" s="1" t="s">
        <v>58</v>
      </c>
      <c r="G595" s="1" t="s">
        <v>164</v>
      </c>
      <c r="H595" s="48">
        <v>28570</v>
      </c>
      <c r="K595" s="36">
        <v>45748</v>
      </c>
      <c r="L595" s="36">
        <v>45838</v>
      </c>
      <c r="M595" s="36">
        <v>45658</v>
      </c>
      <c r="N595" s="1" t="s">
        <v>1762</v>
      </c>
      <c r="O595" s="1" t="s">
        <v>114</v>
      </c>
      <c r="P595" s="1" t="s">
        <v>1226</v>
      </c>
      <c r="Q595" s="1" t="s">
        <v>646</v>
      </c>
      <c r="S595" s="1" t="s">
        <v>657</v>
      </c>
      <c r="T595" s="1" t="s">
        <v>385</v>
      </c>
      <c r="V595" s="1" t="s">
        <v>787</v>
      </c>
      <c r="W595" s="1" t="s">
        <v>657</v>
      </c>
      <c r="X595" s="1" t="s">
        <v>766</v>
      </c>
      <c r="AC595" s="1" t="s">
        <v>652</v>
      </c>
      <c r="AG595" s="1">
        <v>180</v>
      </c>
      <c r="AI595" s="1" t="s">
        <v>149</v>
      </c>
      <c r="AJ595" s="1" t="s">
        <v>657</v>
      </c>
    </row>
    <row r="596" spans="1:36" ht="45" x14ac:dyDescent="0.25">
      <c r="A596" s="1" t="s">
        <v>763</v>
      </c>
      <c r="B596" s="1">
        <v>21572</v>
      </c>
      <c r="D596" s="1" t="s">
        <v>1763</v>
      </c>
      <c r="F596" s="1" t="s">
        <v>765</v>
      </c>
      <c r="H596" s="48">
        <v>500000</v>
      </c>
      <c r="K596" s="36">
        <v>46235</v>
      </c>
      <c r="M596" s="36" t="s">
        <v>649</v>
      </c>
      <c r="Q596" s="1" t="s">
        <v>670</v>
      </c>
      <c r="S596" s="1" t="s">
        <v>1764</v>
      </c>
      <c r="T596" s="1" t="s">
        <v>811</v>
      </c>
      <c r="V596" s="1" t="s">
        <v>792</v>
      </c>
      <c r="W596" s="1" t="s">
        <v>282</v>
      </c>
      <c r="X596" s="1" t="s">
        <v>44</v>
      </c>
      <c r="AC596" s="1" t="s">
        <v>652</v>
      </c>
      <c r="AG596" s="1">
        <v>180</v>
      </c>
      <c r="AI596" s="1" t="s">
        <v>875</v>
      </c>
      <c r="AJ596" s="1" t="s">
        <v>1402</v>
      </c>
    </row>
    <row r="597" spans="1:36" ht="45" x14ac:dyDescent="0.25">
      <c r="A597" s="1" t="s">
        <v>763</v>
      </c>
      <c r="B597" s="1">
        <v>21573</v>
      </c>
      <c r="D597" s="1" t="s">
        <v>1765</v>
      </c>
      <c r="F597" s="1" t="s">
        <v>765</v>
      </c>
      <c r="H597" s="44">
        <v>106554</v>
      </c>
      <c r="K597" s="36">
        <v>45810</v>
      </c>
      <c r="L597" s="1"/>
      <c r="M597" s="1" t="s">
        <v>1756</v>
      </c>
      <c r="Q597" s="1" t="s">
        <v>646</v>
      </c>
      <c r="S597" s="1" t="s">
        <v>43</v>
      </c>
      <c r="T597" s="1" t="s">
        <v>776</v>
      </c>
      <c r="V597" s="1" t="s">
        <v>43</v>
      </c>
      <c r="W597" s="1" t="s">
        <v>43</v>
      </c>
      <c r="X597" s="1" t="s">
        <v>766</v>
      </c>
      <c r="AC597" s="1" t="s">
        <v>652</v>
      </c>
      <c r="AG597" s="1">
        <v>180</v>
      </c>
      <c r="AI597" s="1" t="s">
        <v>777</v>
      </c>
      <c r="AJ597" s="1" t="s">
        <v>1766</v>
      </c>
    </row>
    <row r="598" spans="1:36" ht="60" x14ac:dyDescent="0.25">
      <c r="A598" s="1" t="s">
        <v>768</v>
      </c>
      <c r="B598" s="1">
        <v>21574</v>
      </c>
      <c r="D598" s="1" t="s">
        <v>1767</v>
      </c>
      <c r="F598" s="1" t="s">
        <v>58</v>
      </c>
      <c r="G598" s="1" t="s">
        <v>845</v>
      </c>
      <c r="H598" s="48">
        <v>27500</v>
      </c>
      <c r="K598" s="36">
        <v>45810</v>
      </c>
      <c r="L598" s="36">
        <v>45930</v>
      </c>
      <c r="M598" s="36">
        <v>45750</v>
      </c>
      <c r="N598" s="1" t="s">
        <v>1768</v>
      </c>
      <c r="O598" s="1" t="s">
        <v>114</v>
      </c>
      <c r="P598" s="1">
        <v>11029384</v>
      </c>
      <c r="Q598" s="1" t="s">
        <v>646</v>
      </c>
      <c r="S598" s="1" t="s">
        <v>1543</v>
      </c>
      <c r="T598" s="1" t="s">
        <v>678</v>
      </c>
      <c r="V598" s="1" t="s">
        <v>806</v>
      </c>
      <c r="W598" s="1" t="s">
        <v>1769</v>
      </c>
      <c r="X598" s="1" t="s">
        <v>766</v>
      </c>
      <c r="AC598" s="1" t="s">
        <v>652</v>
      </c>
      <c r="AG598" s="1">
        <v>180</v>
      </c>
      <c r="AI598" s="1" t="s">
        <v>177</v>
      </c>
      <c r="AJ598" s="1" t="s">
        <v>1543</v>
      </c>
    </row>
    <row r="599" spans="1:36" ht="60" x14ac:dyDescent="0.25">
      <c r="A599" s="1" t="s">
        <v>768</v>
      </c>
      <c r="B599" s="1">
        <v>21575</v>
      </c>
      <c r="D599" s="1" t="s">
        <v>1770</v>
      </c>
      <c r="F599" s="1" t="s">
        <v>58</v>
      </c>
      <c r="G599" s="1" t="s">
        <v>164</v>
      </c>
      <c r="H599" s="48">
        <v>18383</v>
      </c>
      <c r="K599" s="36">
        <v>45800</v>
      </c>
      <c r="L599" s="36">
        <v>45900</v>
      </c>
      <c r="M599" s="36">
        <v>45720</v>
      </c>
      <c r="N599" s="1" t="s">
        <v>1771</v>
      </c>
      <c r="O599" s="1" t="s">
        <v>620</v>
      </c>
      <c r="P599" s="1">
        <v>12983342</v>
      </c>
      <c r="Q599" s="1" t="s">
        <v>162</v>
      </c>
      <c r="S599" s="1" t="s">
        <v>655</v>
      </c>
      <c r="T599" s="1" t="s">
        <v>385</v>
      </c>
      <c r="V599" s="1" t="s">
        <v>806</v>
      </c>
      <c r="W599" s="1" t="s">
        <v>657</v>
      </c>
      <c r="X599" s="1" t="s">
        <v>766</v>
      </c>
      <c r="AC599" s="1" t="s">
        <v>163</v>
      </c>
      <c r="AG599" s="1">
        <v>180</v>
      </c>
      <c r="AI599" s="1" t="s">
        <v>163</v>
      </c>
      <c r="AJ599" s="1" t="s">
        <v>655</v>
      </c>
    </row>
    <row r="600" spans="1:36" ht="60" x14ac:dyDescent="0.25">
      <c r="A600" s="1" t="s">
        <v>768</v>
      </c>
      <c r="B600" s="1">
        <v>21576</v>
      </c>
      <c r="D600" s="1" t="s">
        <v>1772</v>
      </c>
      <c r="F600" s="1" t="s">
        <v>58</v>
      </c>
      <c r="G600" s="1" t="s">
        <v>307</v>
      </c>
      <c r="H600" s="48">
        <v>29340</v>
      </c>
      <c r="K600" s="36">
        <v>45839</v>
      </c>
      <c r="L600" s="36">
        <v>46934</v>
      </c>
      <c r="M600" s="36">
        <v>46754</v>
      </c>
      <c r="N600" s="1" t="s">
        <v>1143</v>
      </c>
      <c r="O600" s="1" t="s">
        <v>114</v>
      </c>
      <c r="P600" s="1">
        <v>3229619</v>
      </c>
      <c r="Q600" s="1" t="s">
        <v>670</v>
      </c>
      <c r="S600" s="1" t="s">
        <v>136</v>
      </c>
      <c r="T600" s="1" t="s">
        <v>617</v>
      </c>
      <c r="V600" s="1" t="s">
        <v>781</v>
      </c>
      <c r="W600" s="1" t="s">
        <v>136</v>
      </c>
      <c r="X600" s="1" t="s">
        <v>766</v>
      </c>
      <c r="AC600" s="1" t="s">
        <v>652</v>
      </c>
      <c r="AG600" s="1">
        <v>180</v>
      </c>
      <c r="AI600" s="1" t="s">
        <v>875</v>
      </c>
      <c r="AJ600" s="1" t="s">
        <v>136</v>
      </c>
    </row>
    <row r="601" spans="1:36" ht="60" x14ac:dyDescent="0.25">
      <c r="A601" s="1" t="s">
        <v>768</v>
      </c>
      <c r="B601" s="1">
        <v>21577</v>
      </c>
      <c r="D601" s="1" t="s">
        <v>1773</v>
      </c>
      <c r="F601" s="1" t="s">
        <v>58</v>
      </c>
      <c r="G601" s="1" t="s">
        <v>164</v>
      </c>
      <c r="H601" s="48">
        <v>55000</v>
      </c>
      <c r="K601" s="36">
        <v>45810</v>
      </c>
      <c r="L601" s="36">
        <v>45869</v>
      </c>
      <c r="M601" s="36">
        <v>45689</v>
      </c>
      <c r="N601" s="1" t="s">
        <v>519</v>
      </c>
      <c r="O601" s="1" t="s">
        <v>620</v>
      </c>
      <c r="P601" s="1">
        <v>1230435</v>
      </c>
      <c r="Q601" s="1" t="s">
        <v>665</v>
      </c>
      <c r="S601" s="1" t="s">
        <v>1467</v>
      </c>
      <c r="T601" s="1" t="s">
        <v>662</v>
      </c>
      <c r="V601" s="1" t="s">
        <v>787</v>
      </c>
      <c r="W601" s="1" t="s">
        <v>489</v>
      </c>
      <c r="X601" s="1" t="s">
        <v>766</v>
      </c>
      <c r="AC601" s="1" t="s">
        <v>120</v>
      </c>
      <c r="AG601" s="1">
        <v>180</v>
      </c>
      <c r="AI601" s="1" t="s">
        <v>54</v>
      </c>
      <c r="AJ601" s="1" t="s">
        <v>489</v>
      </c>
    </row>
    <row r="602" spans="1:36" ht="60" x14ac:dyDescent="0.25">
      <c r="A602" s="1" t="s">
        <v>768</v>
      </c>
      <c r="B602" s="1">
        <v>21578</v>
      </c>
      <c r="D602" s="1" t="s">
        <v>1774</v>
      </c>
      <c r="F602" s="1" t="s">
        <v>58</v>
      </c>
      <c r="G602" s="1" t="s">
        <v>164</v>
      </c>
      <c r="H602" s="48">
        <v>20000</v>
      </c>
      <c r="K602" s="36">
        <v>45778</v>
      </c>
      <c r="L602" s="36">
        <v>46873</v>
      </c>
      <c r="M602" s="36">
        <v>46693</v>
      </c>
      <c r="N602" s="1" t="s">
        <v>1775</v>
      </c>
      <c r="O602" s="1" t="s">
        <v>114</v>
      </c>
      <c r="P602" s="1">
        <v>500269</v>
      </c>
      <c r="Q602" s="1" t="s">
        <v>549</v>
      </c>
      <c r="S602" s="1" t="s">
        <v>1776</v>
      </c>
      <c r="T602" s="1" t="s">
        <v>776</v>
      </c>
      <c r="V602" s="1" t="s">
        <v>781</v>
      </c>
      <c r="W602" s="1" t="s">
        <v>99</v>
      </c>
      <c r="X602" s="1" t="s">
        <v>44</v>
      </c>
      <c r="AC602" s="1" t="s">
        <v>652</v>
      </c>
      <c r="AG602" s="1">
        <v>180</v>
      </c>
      <c r="AI602" s="1" t="s">
        <v>464</v>
      </c>
      <c r="AJ602" s="1" t="s">
        <v>99</v>
      </c>
    </row>
    <row r="603" spans="1:36" ht="60" x14ac:dyDescent="0.25">
      <c r="A603" s="1" t="s">
        <v>768</v>
      </c>
      <c r="B603" s="1">
        <v>21579</v>
      </c>
      <c r="D603" s="1" t="s">
        <v>1777</v>
      </c>
      <c r="F603" s="1" t="s">
        <v>58</v>
      </c>
      <c r="G603" s="1" t="s">
        <v>845</v>
      </c>
      <c r="H603" s="48">
        <v>5678</v>
      </c>
      <c r="K603" s="36">
        <v>45810</v>
      </c>
      <c r="L603" s="36">
        <v>45824</v>
      </c>
      <c r="M603" s="36">
        <v>45644</v>
      </c>
      <c r="N603" s="1" t="s">
        <v>1778</v>
      </c>
      <c r="O603" s="1" t="s">
        <v>114</v>
      </c>
      <c r="P603" s="1">
        <v>1891953</v>
      </c>
      <c r="Q603" s="1" t="s">
        <v>665</v>
      </c>
      <c r="S603" s="1" t="s">
        <v>1779</v>
      </c>
      <c r="T603" s="1" t="s">
        <v>811</v>
      </c>
      <c r="V603" s="1" t="s">
        <v>792</v>
      </c>
      <c r="W603" s="1" t="s">
        <v>489</v>
      </c>
      <c r="X603" s="1" t="s">
        <v>766</v>
      </c>
      <c r="AC603" s="1" t="s">
        <v>120</v>
      </c>
      <c r="AG603" s="1">
        <v>180</v>
      </c>
      <c r="AI603" s="1" t="s">
        <v>54</v>
      </c>
      <c r="AJ603" s="1" t="s">
        <v>1779</v>
      </c>
    </row>
    <row r="604" spans="1:36" ht="60" x14ac:dyDescent="0.25">
      <c r="A604" s="1" t="s">
        <v>768</v>
      </c>
      <c r="B604" s="1">
        <v>21580</v>
      </c>
      <c r="D604" s="1" t="s">
        <v>1780</v>
      </c>
      <c r="F604" s="1" t="s">
        <v>58</v>
      </c>
      <c r="G604" s="1" t="s">
        <v>164</v>
      </c>
      <c r="H604" s="48">
        <v>37000</v>
      </c>
      <c r="K604" s="36">
        <v>45796</v>
      </c>
      <c r="L604" s="36">
        <v>45930</v>
      </c>
      <c r="M604" s="36">
        <v>45750</v>
      </c>
      <c r="N604" s="1" t="s">
        <v>1781</v>
      </c>
      <c r="O604" s="1" t="s">
        <v>853</v>
      </c>
      <c r="P604" s="1">
        <v>11828699</v>
      </c>
      <c r="Q604" s="1" t="s">
        <v>646</v>
      </c>
      <c r="S604" s="1" t="s">
        <v>1414</v>
      </c>
      <c r="T604" s="1" t="s">
        <v>780</v>
      </c>
      <c r="V604" s="1" t="s">
        <v>806</v>
      </c>
      <c r="W604" s="1" t="s">
        <v>1102</v>
      </c>
      <c r="X604" s="1" t="s">
        <v>766</v>
      </c>
      <c r="AC604" s="1" t="s">
        <v>652</v>
      </c>
      <c r="AG604" s="1">
        <v>180</v>
      </c>
      <c r="AI604" s="1" t="s">
        <v>177</v>
      </c>
      <c r="AJ604" s="1" t="s">
        <v>1414</v>
      </c>
    </row>
    <row r="605" spans="1:36" ht="60" x14ac:dyDescent="0.25">
      <c r="A605" s="1" t="s">
        <v>763</v>
      </c>
      <c r="B605" s="1">
        <v>21581</v>
      </c>
      <c r="D605" s="1" t="s">
        <v>1782</v>
      </c>
      <c r="F605" s="1" t="s">
        <v>765</v>
      </c>
      <c r="H605" s="48">
        <v>101000</v>
      </c>
      <c r="K605" s="36">
        <v>45838</v>
      </c>
      <c r="M605" s="36" t="s">
        <v>649</v>
      </c>
      <c r="Q605" s="1" t="s">
        <v>643</v>
      </c>
      <c r="S605" s="1" t="s">
        <v>381</v>
      </c>
      <c r="T605" s="1" t="s">
        <v>385</v>
      </c>
      <c r="V605" s="1" t="s">
        <v>806</v>
      </c>
      <c r="W605" s="1" t="s">
        <v>659</v>
      </c>
      <c r="X605" s="1" t="s">
        <v>766</v>
      </c>
      <c r="AC605" s="1" t="s">
        <v>275</v>
      </c>
      <c r="AG605" s="1">
        <v>180</v>
      </c>
      <c r="AI605" s="1" t="s">
        <v>644</v>
      </c>
      <c r="AJ605" s="1" t="s">
        <v>381</v>
      </c>
    </row>
    <row r="606" spans="1:36" ht="60" x14ac:dyDescent="0.25">
      <c r="A606" s="1" t="s">
        <v>768</v>
      </c>
      <c r="B606" s="1">
        <v>21582</v>
      </c>
      <c r="D606" s="1" t="s">
        <v>1783</v>
      </c>
      <c r="F606" s="1" t="s">
        <v>58</v>
      </c>
      <c r="G606" s="1" t="s">
        <v>164</v>
      </c>
      <c r="H606" s="48">
        <v>40000</v>
      </c>
      <c r="K606" s="36">
        <v>45748</v>
      </c>
      <c r="L606" s="36">
        <v>46112</v>
      </c>
      <c r="M606" s="36">
        <v>45932</v>
      </c>
      <c r="N606" s="1" t="s">
        <v>581</v>
      </c>
      <c r="O606" s="1" t="s">
        <v>114</v>
      </c>
      <c r="P606" s="1" t="s">
        <v>1784</v>
      </c>
      <c r="Q606" s="1" t="s">
        <v>646</v>
      </c>
      <c r="S606" s="1" t="s">
        <v>1064</v>
      </c>
      <c r="T606" s="1" t="s">
        <v>678</v>
      </c>
      <c r="V606" s="1" t="s">
        <v>806</v>
      </c>
      <c r="W606" s="1" t="s">
        <v>1064</v>
      </c>
      <c r="X606" s="1" t="s">
        <v>766</v>
      </c>
      <c r="AC606" s="1" t="s">
        <v>652</v>
      </c>
      <c r="AG606" s="1">
        <v>180</v>
      </c>
      <c r="AI606" s="1" t="s">
        <v>177</v>
      </c>
      <c r="AJ606" s="1" t="s">
        <v>1607</v>
      </c>
    </row>
    <row r="607" spans="1:36" ht="60" x14ac:dyDescent="0.25">
      <c r="A607" s="1" t="s">
        <v>768</v>
      </c>
      <c r="B607" s="1">
        <v>21583</v>
      </c>
      <c r="D607" s="1" t="s">
        <v>1785</v>
      </c>
      <c r="F607" s="1" t="s">
        <v>58</v>
      </c>
      <c r="G607" s="1" t="s">
        <v>164</v>
      </c>
      <c r="H607" s="48">
        <v>13600</v>
      </c>
      <c r="K607" s="36">
        <v>45807</v>
      </c>
      <c r="L607" s="36">
        <v>45869</v>
      </c>
      <c r="M607" s="36">
        <v>45689</v>
      </c>
      <c r="N607" s="1" t="s">
        <v>1380</v>
      </c>
      <c r="O607" s="1" t="s">
        <v>114</v>
      </c>
      <c r="P607" s="1">
        <v>14353280</v>
      </c>
      <c r="Q607" s="1" t="s">
        <v>646</v>
      </c>
      <c r="S607" s="1" t="s">
        <v>167</v>
      </c>
      <c r="T607" s="1" t="s">
        <v>641</v>
      </c>
      <c r="V607" s="1" t="s">
        <v>792</v>
      </c>
      <c r="W607" s="1" t="s">
        <v>167</v>
      </c>
      <c r="X607" s="1" t="s">
        <v>766</v>
      </c>
      <c r="AC607" s="1" t="s">
        <v>652</v>
      </c>
      <c r="AG607" s="1">
        <v>180</v>
      </c>
      <c r="AI607" s="1" t="s">
        <v>177</v>
      </c>
      <c r="AJ607" s="1" t="s">
        <v>167</v>
      </c>
    </row>
    <row r="608" spans="1:36" ht="60" x14ac:dyDescent="0.25">
      <c r="A608" s="1" t="s">
        <v>768</v>
      </c>
      <c r="B608" s="1">
        <v>21584</v>
      </c>
      <c r="D608" s="1" t="s">
        <v>1786</v>
      </c>
      <c r="F608" s="1" t="s">
        <v>58</v>
      </c>
      <c r="G608" s="1" t="s">
        <v>164</v>
      </c>
      <c r="H608" s="48">
        <v>20000</v>
      </c>
      <c r="K608" s="36">
        <v>45814</v>
      </c>
      <c r="L608" s="36">
        <v>46112</v>
      </c>
      <c r="M608" s="36">
        <v>45932</v>
      </c>
      <c r="N608" s="1" t="s">
        <v>1787</v>
      </c>
      <c r="O608" s="1" t="s">
        <v>620</v>
      </c>
      <c r="P608" s="1">
        <v>4409614</v>
      </c>
      <c r="Q608" s="1" t="s">
        <v>665</v>
      </c>
      <c r="S608" s="1" t="s">
        <v>582</v>
      </c>
      <c r="T608" s="1" t="s">
        <v>662</v>
      </c>
      <c r="V608" s="1" t="s">
        <v>976</v>
      </c>
      <c r="W608" s="1" t="s">
        <v>1150</v>
      </c>
      <c r="X608" s="1" t="s">
        <v>766</v>
      </c>
      <c r="AC608" s="1" t="s">
        <v>652</v>
      </c>
      <c r="AG608" s="1">
        <v>180</v>
      </c>
      <c r="AI608" s="1" t="s">
        <v>793</v>
      </c>
      <c r="AJ608" s="1" t="s">
        <v>582</v>
      </c>
    </row>
    <row r="609" spans="1:36" ht="60" x14ac:dyDescent="0.25">
      <c r="A609" s="1" t="s">
        <v>768</v>
      </c>
      <c r="B609" s="1">
        <v>21585</v>
      </c>
      <c r="D609" s="1" t="s">
        <v>1788</v>
      </c>
      <c r="F609" s="1" t="s">
        <v>58</v>
      </c>
      <c r="G609" s="1" t="s">
        <v>106</v>
      </c>
      <c r="H609" s="48">
        <v>99999</v>
      </c>
      <c r="K609" s="36">
        <v>45821</v>
      </c>
      <c r="L609" s="36">
        <v>46185</v>
      </c>
      <c r="M609" s="36">
        <v>46005</v>
      </c>
      <c r="N609" s="1" t="s">
        <v>833</v>
      </c>
      <c r="O609" s="1" t="s">
        <v>620</v>
      </c>
      <c r="P609" s="1">
        <v>8041969</v>
      </c>
      <c r="Q609" s="1" t="s">
        <v>665</v>
      </c>
      <c r="S609" s="1" t="s">
        <v>582</v>
      </c>
      <c r="T609" s="1" t="s">
        <v>662</v>
      </c>
      <c r="V609" s="1" t="s">
        <v>976</v>
      </c>
      <c r="W609" s="1" t="s">
        <v>1150</v>
      </c>
      <c r="X609" s="1" t="s">
        <v>766</v>
      </c>
      <c r="AC609" s="1" t="s">
        <v>120</v>
      </c>
      <c r="AG609" s="1">
        <v>180</v>
      </c>
      <c r="AI609" s="1" t="s">
        <v>793</v>
      </c>
      <c r="AJ609" s="1" t="s">
        <v>582</v>
      </c>
    </row>
    <row r="610" spans="1:36" ht="60" x14ac:dyDescent="0.25">
      <c r="A610" s="1" t="s">
        <v>768</v>
      </c>
      <c r="B610" s="1">
        <v>21586</v>
      </c>
      <c r="D610" s="1" t="s">
        <v>1789</v>
      </c>
      <c r="F610" s="1" t="s">
        <v>58</v>
      </c>
      <c r="G610" s="1" t="s">
        <v>307</v>
      </c>
      <c r="H610" s="48">
        <v>25108</v>
      </c>
      <c r="K610" s="36">
        <v>45811</v>
      </c>
      <c r="L610" s="36">
        <v>46175</v>
      </c>
      <c r="M610" s="36">
        <v>45995</v>
      </c>
      <c r="N610" s="1" t="s">
        <v>1143</v>
      </c>
      <c r="O610" s="1" t="s">
        <v>114</v>
      </c>
      <c r="P610" s="1">
        <v>3229619</v>
      </c>
      <c r="Q610" s="1" t="s">
        <v>670</v>
      </c>
      <c r="S610" s="1" t="s">
        <v>136</v>
      </c>
      <c r="T610" s="1" t="s">
        <v>617</v>
      </c>
      <c r="V610" s="1" t="s">
        <v>787</v>
      </c>
      <c r="W610" s="1" t="s">
        <v>136</v>
      </c>
      <c r="X610" s="1" t="s">
        <v>766</v>
      </c>
      <c r="AC610" s="1" t="s">
        <v>335</v>
      </c>
      <c r="AG610" s="1">
        <v>180</v>
      </c>
      <c r="AI610" s="1" t="s">
        <v>875</v>
      </c>
      <c r="AJ610" s="1" t="s">
        <v>136</v>
      </c>
    </row>
    <row r="611" spans="1:36" ht="60" x14ac:dyDescent="0.25">
      <c r="A611" s="1" t="s">
        <v>768</v>
      </c>
      <c r="B611" s="1">
        <v>21587</v>
      </c>
      <c r="D611" s="1" t="s">
        <v>1790</v>
      </c>
      <c r="F611" s="1" t="s">
        <v>58</v>
      </c>
      <c r="G611" s="1" t="s">
        <v>164</v>
      </c>
      <c r="H611" s="48">
        <v>13552</v>
      </c>
      <c r="K611" s="36">
        <v>45811</v>
      </c>
      <c r="L611" s="36">
        <v>45811</v>
      </c>
      <c r="M611" s="36">
        <v>45631</v>
      </c>
      <c r="N611" s="1" t="s">
        <v>836</v>
      </c>
      <c r="O611" s="1" t="s">
        <v>114</v>
      </c>
      <c r="P611" s="1">
        <v>3617412</v>
      </c>
      <c r="Q611" s="1" t="s">
        <v>646</v>
      </c>
      <c r="S611" s="1" t="s">
        <v>145</v>
      </c>
      <c r="T611" s="1" t="s">
        <v>811</v>
      </c>
      <c r="V611" s="1" t="s">
        <v>145</v>
      </c>
      <c r="W611" s="1" t="s">
        <v>145</v>
      </c>
      <c r="X611" s="1" t="s">
        <v>766</v>
      </c>
      <c r="AC611" s="1" t="s">
        <v>652</v>
      </c>
      <c r="AG611" s="1">
        <v>180</v>
      </c>
      <c r="AI611" s="1" t="s">
        <v>777</v>
      </c>
      <c r="AJ611" s="1" t="s">
        <v>1282</v>
      </c>
    </row>
    <row r="612" spans="1:36" ht="45" x14ac:dyDescent="0.25">
      <c r="A612" s="1" t="s">
        <v>763</v>
      </c>
      <c r="B612" s="1">
        <v>21588</v>
      </c>
      <c r="D612" s="1" t="s">
        <v>1791</v>
      </c>
      <c r="F612" s="1" t="s">
        <v>765</v>
      </c>
      <c r="H612" s="48">
        <v>399000</v>
      </c>
      <c r="K612" s="36">
        <v>46113</v>
      </c>
      <c r="M612" s="36" t="s">
        <v>1756</v>
      </c>
      <c r="Q612" s="1" t="s">
        <v>670</v>
      </c>
      <c r="S612" s="1" t="s">
        <v>298</v>
      </c>
      <c r="T612" s="1" t="s">
        <v>617</v>
      </c>
      <c r="V612" s="1" t="s">
        <v>781</v>
      </c>
      <c r="W612" s="1" t="s">
        <v>298</v>
      </c>
      <c r="X612" s="1" t="s">
        <v>44</v>
      </c>
      <c r="AC612" s="1" t="s">
        <v>652</v>
      </c>
      <c r="AG612" s="1">
        <v>180</v>
      </c>
      <c r="AI612" s="1" t="s">
        <v>875</v>
      </c>
      <c r="AJ612" s="1" t="s">
        <v>298</v>
      </c>
    </row>
    <row r="613" spans="1:36" ht="60" x14ac:dyDescent="0.25">
      <c r="A613" s="1" t="s">
        <v>768</v>
      </c>
      <c r="B613" s="1">
        <v>21589</v>
      </c>
      <c r="D613" s="1" t="s">
        <v>1792</v>
      </c>
      <c r="F613" s="1" t="s">
        <v>58</v>
      </c>
      <c r="G613" s="1" t="s">
        <v>106</v>
      </c>
      <c r="H613" s="48">
        <v>78846</v>
      </c>
      <c r="K613" s="36">
        <v>45824</v>
      </c>
      <c r="L613" s="36">
        <v>46904</v>
      </c>
      <c r="M613" s="36">
        <v>46724</v>
      </c>
      <c r="N613" s="1" t="s">
        <v>1793</v>
      </c>
      <c r="O613" s="1" t="s">
        <v>114</v>
      </c>
      <c r="P613" s="1">
        <v>4679638</v>
      </c>
      <c r="Q613" s="1" t="s">
        <v>665</v>
      </c>
      <c r="S613" s="1" t="s">
        <v>683</v>
      </c>
      <c r="T613" s="1" t="s">
        <v>402</v>
      </c>
      <c r="V613" s="1" t="s">
        <v>787</v>
      </c>
      <c r="W613" s="1" t="s">
        <v>683</v>
      </c>
      <c r="X613" s="1" t="s">
        <v>766</v>
      </c>
      <c r="AC613" s="1" t="s">
        <v>652</v>
      </c>
      <c r="AG613" s="1">
        <v>180</v>
      </c>
      <c r="AI613" s="1" t="s">
        <v>788</v>
      </c>
      <c r="AJ613" s="1" t="s">
        <v>444</v>
      </c>
    </row>
    <row r="614" spans="1:36" ht="45" x14ac:dyDescent="0.25">
      <c r="A614" s="1" t="s">
        <v>768</v>
      </c>
      <c r="B614" s="1">
        <v>21590</v>
      </c>
      <c r="D614" s="1" t="s">
        <v>1794</v>
      </c>
      <c r="F614" s="1" t="s">
        <v>58</v>
      </c>
      <c r="G614" s="1" t="s">
        <v>164</v>
      </c>
      <c r="H614" s="48">
        <v>12968</v>
      </c>
      <c r="K614" s="36">
        <v>45817</v>
      </c>
      <c r="L614" s="36">
        <v>45817</v>
      </c>
      <c r="M614" s="36">
        <v>45637</v>
      </c>
      <c r="N614" s="1" t="s">
        <v>836</v>
      </c>
      <c r="O614" s="1" t="s">
        <v>880</v>
      </c>
      <c r="P614" s="1">
        <v>3617412</v>
      </c>
      <c r="Q614" s="1" t="s">
        <v>646</v>
      </c>
      <c r="S614" s="1" t="s">
        <v>145</v>
      </c>
      <c r="T614" s="1" t="s">
        <v>811</v>
      </c>
      <c r="V614" s="1" t="s">
        <v>787</v>
      </c>
      <c r="W614" s="1" t="s">
        <v>145</v>
      </c>
      <c r="X614" s="1" t="s">
        <v>766</v>
      </c>
      <c r="AC614" s="1" t="s">
        <v>652</v>
      </c>
      <c r="AG614" s="1">
        <v>180</v>
      </c>
      <c r="AI614" s="1" t="s">
        <v>177</v>
      </c>
      <c r="AJ614" s="1" t="s">
        <v>1482</v>
      </c>
    </row>
    <row r="615" spans="1:36" ht="60" x14ac:dyDescent="0.25">
      <c r="A615" s="1" t="s">
        <v>768</v>
      </c>
      <c r="B615" s="1">
        <v>21591</v>
      </c>
      <c r="D615" s="1" t="s">
        <v>1795</v>
      </c>
      <c r="F615" s="1" t="s">
        <v>58</v>
      </c>
      <c r="G615" s="1" t="s">
        <v>164</v>
      </c>
      <c r="H615" s="48">
        <v>15725</v>
      </c>
      <c r="K615" s="36">
        <v>45817</v>
      </c>
      <c r="L615" s="36">
        <v>45930</v>
      </c>
      <c r="M615" s="36">
        <v>45750</v>
      </c>
      <c r="N615" s="1" t="s">
        <v>980</v>
      </c>
      <c r="O615" s="1" t="s">
        <v>114</v>
      </c>
      <c r="P615" s="1" t="s">
        <v>981</v>
      </c>
      <c r="Q615" s="1" t="s">
        <v>665</v>
      </c>
      <c r="S615" s="1" t="s">
        <v>976</v>
      </c>
      <c r="T615" s="1" t="s">
        <v>662</v>
      </c>
      <c r="V615" s="1" t="s">
        <v>801</v>
      </c>
      <c r="W615" s="1" t="s">
        <v>1150</v>
      </c>
      <c r="X615" s="1" t="s">
        <v>766</v>
      </c>
      <c r="AC615" s="1" t="s">
        <v>652</v>
      </c>
      <c r="AG615" s="1">
        <v>180</v>
      </c>
      <c r="AI615" s="1" t="s">
        <v>54</v>
      </c>
      <c r="AJ615" s="1" t="s">
        <v>976</v>
      </c>
    </row>
    <row r="616" spans="1:36" ht="60" x14ac:dyDescent="0.25">
      <c r="A616" s="1" t="s">
        <v>768</v>
      </c>
      <c r="B616" s="1">
        <v>21592</v>
      </c>
      <c r="D616" s="1" t="s">
        <v>1796</v>
      </c>
      <c r="F616" s="1" t="s">
        <v>58</v>
      </c>
      <c r="G616" s="1" t="s">
        <v>307</v>
      </c>
      <c r="H616" s="48">
        <v>5948</v>
      </c>
      <c r="K616" s="36">
        <v>45818</v>
      </c>
      <c r="L616" s="36">
        <v>45818</v>
      </c>
      <c r="M616" s="36">
        <v>45638</v>
      </c>
      <c r="N616" s="1" t="s">
        <v>1744</v>
      </c>
      <c r="O616" s="1" t="s">
        <v>114</v>
      </c>
      <c r="P616" s="1" t="s">
        <v>697</v>
      </c>
      <c r="Q616" s="1" t="s">
        <v>549</v>
      </c>
      <c r="S616" s="1" t="s">
        <v>145</v>
      </c>
      <c r="T616" s="1" t="s">
        <v>811</v>
      </c>
      <c r="V616" s="1" t="s">
        <v>787</v>
      </c>
      <c r="W616" s="1" t="s">
        <v>145</v>
      </c>
      <c r="X616" s="1" t="s">
        <v>766</v>
      </c>
      <c r="AC616" s="1" t="s">
        <v>120</v>
      </c>
      <c r="AG616" s="1">
        <v>180</v>
      </c>
      <c r="AI616" s="1" t="s">
        <v>865</v>
      </c>
      <c r="AJ616" s="1" t="s">
        <v>1482</v>
      </c>
    </row>
    <row r="617" spans="1:36" ht="30" x14ac:dyDescent="0.25">
      <c r="A617" s="1" t="s">
        <v>763</v>
      </c>
      <c r="B617" s="1">
        <v>21593</v>
      </c>
      <c r="D617" s="1" t="s">
        <v>1797</v>
      </c>
      <c r="F617" s="1" t="s">
        <v>765</v>
      </c>
      <c r="H617" s="48">
        <v>225000</v>
      </c>
      <c r="K617" s="36">
        <v>45901</v>
      </c>
      <c r="M617" s="36" t="s">
        <v>649</v>
      </c>
      <c r="Q617" s="1" t="s">
        <v>665</v>
      </c>
      <c r="S617" s="1" t="s">
        <v>1412</v>
      </c>
      <c r="T617" s="1" t="s">
        <v>662</v>
      </c>
      <c r="V617" s="1" t="s">
        <v>787</v>
      </c>
      <c r="W617" s="1" t="s">
        <v>489</v>
      </c>
      <c r="X617" s="1" t="s">
        <v>766</v>
      </c>
      <c r="AC617" s="1" t="s">
        <v>120</v>
      </c>
      <c r="AG617" s="1">
        <v>180</v>
      </c>
      <c r="AI617" s="1" t="s">
        <v>54</v>
      </c>
      <c r="AJ617" s="1" t="s">
        <v>489</v>
      </c>
    </row>
    <row r="618" spans="1:36" ht="60" x14ac:dyDescent="0.25">
      <c r="A618" s="1" t="s">
        <v>768</v>
      </c>
      <c r="B618" s="1">
        <v>21594</v>
      </c>
      <c r="D618" s="1" t="s">
        <v>1798</v>
      </c>
      <c r="F618" s="1" t="s">
        <v>58</v>
      </c>
      <c r="G618" s="1" t="s">
        <v>158</v>
      </c>
      <c r="H618" s="48">
        <v>99999</v>
      </c>
      <c r="K618" s="36">
        <v>45901</v>
      </c>
      <c r="L618" s="36">
        <v>46112</v>
      </c>
      <c r="M618" s="36">
        <v>45932</v>
      </c>
      <c r="N618" s="1" t="s">
        <v>57</v>
      </c>
      <c r="O618" s="1" t="s">
        <v>114</v>
      </c>
      <c r="P618" s="1" t="s">
        <v>57</v>
      </c>
      <c r="Q618" s="1" t="s">
        <v>665</v>
      </c>
      <c r="S618" s="1" t="s">
        <v>1412</v>
      </c>
      <c r="T618" s="1" t="s">
        <v>662</v>
      </c>
      <c r="V618" s="1" t="s">
        <v>787</v>
      </c>
      <c r="W618" s="1" t="s">
        <v>489</v>
      </c>
      <c r="X618" s="1" t="s">
        <v>766</v>
      </c>
      <c r="AC618" s="1" t="s">
        <v>120</v>
      </c>
      <c r="AG618" s="1">
        <v>180</v>
      </c>
      <c r="AI618" s="1" t="s">
        <v>54</v>
      </c>
      <c r="AJ618" s="1" t="s">
        <v>489</v>
      </c>
    </row>
    <row r="619" spans="1:36" ht="60" x14ac:dyDescent="0.25">
      <c r="A619" s="1" t="s">
        <v>768</v>
      </c>
      <c r="B619" s="1">
        <v>21595</v>
      </c>
      <c r="D619" s="1" t="s">
        <v>1799</v>
      </c>
      <c r="F619" s="1" t="s">
        <v>58</v>
      </c>
      <c r="G619" s="1" t="s">
        <v>158</v>
      </c>
      <c r="H619" s="48">
        <v>99999</v>
      </c>
      <c r="K619" s="36">
        <v>45901</v>
      </c>
      <c r="L619" s="36">
        <v>46112</v>
      </c>
      <c r="M619" s="36">
        <v>45932</v>
      </c>
      <c r="N619" s="1" t="s">
        <v>57</v>
      </c>
      <c r="O619" s="1" t="s">
        <v>114</v>
      </c>
      <c r="P619" s="1" t="s">
        <v>57</v>
      </c>
      <c r="Q619" s="1" t="s">
        <v>665</v>
      </c>
      <c r="S619" s="1" t="s">
        <v>248</v>
      </c>
      <c r="T619" s="1" t="s">
        <v>662</v>
      </c>
      <c r="V619" s="1" t="s">
        <v>787</v>
      </c>
      <c r="W619" s="1" t="s">
        <v>489</v>
      </c>
      <c r="X619" s="1" t="s">
        <v>766</v>
      </c>
      <c r="AC619" s="1" t="s">
        <v>120</v>
      </c>
      <c r="AG619" s="1">
        <v>180</v>
      </c>
      <c r="AI619" s="1" t="s">
        <v>54</v>
      </c>
      <c r="AJ619" s="1" t="s">
        <v>489</v>
      </c>
    </row>
    <row r="620" spans="1:36" ht="60" x14ac:dyDescent="0.25">
      <c r="A620" s="1" t="s">
        <v>768</v>
      </c>
      <c r="B620" s="1">
        <v>21596</v>
      </c>
      <c r="D620" s="1" t="s">
        <v>1800</v>
      </c>
      <c r="F620" s="1" t="s">
        <v>58</v>
      </c>
      <c r="G620" s="1" t="s">
        <v>158</v>
      </c>
      <c r="H620" s="48">
        <v>99999</v>
      </c>
      <c r="K620" s="36">
        <v>45901</v>
      </c>
      <c r="L620" s="36">
        <v>46112</v>
      </c>
      <c r="M620" s="36">
        <v>45932</v>
      </c>
      <c r="N620" s="1" t="s">
        <v>57</v>
      </c>
      <c r="O620" s="1" t="s">
        <v>114</v>
      </c>
      <c r="P620" s="1" t="s">
        <v>57</v>
      </c>
      <c r="Q620" s="1" t="s">
        <v>665</v>
      </c>
      <c r="S620" s="1" t="s">
        <v>248</v>
      </c>
      <c r="T620" s="1" t="s">
        <v>662</v>
      </c>
      <c r="V620" s="1" t="s">
        <v>787</v>
      </c>
      <c r="W620" s="1" t="s">
        <v>489</v>
      </c>
      <c r="X620" s="1" t="s">
        <v>766</v>
      </c>
      <c r="AC620" s="1" t="s">
        <v>120</v>
      </c>
      <c r="AG620" s="1">
        <v>180</v>
      </c>
      <c r="AI620" s="1" t="s">
        <v>54</v>
      </c>
      <c r="AJ620" s="1" t="s">
        <v>489</v>
      </c>
    </row>
    <row r="621" spans="1:36" ht="60" x14ac:dyDescent="0.25">
      <c r="A621" s="1" t="s">
        <v>768</v>
      </c>
      <c r="B621" s="1">
        <v>21597</v>
      </c>
      <c r="D621" s="1" t="s">
        <v>1289</v>
      </c>
      <c r="F621" s="1" t="s">
        <v>58</v>
      </c>
      <c r="G621" s="1" t="s">
        <v>164</v>
      </c>
      <c r="H621" s="48">
        <v>15000</v>
      </c>
      <c r="K621" s="36">
        <v>45819</v>
      </c>
      <c r="L621" s="36">
        <v>45819</v>
      </c>
      <c r="M621" s="36">
        <v>45639</v>
      </c>
      <c r="N621" s="1" t="s">
        <v>864</v>
      </c>
      <c r="O621" s="1" t="s">
        <v>114</v>
      </c>
      <c r="P621" s="1" t="s">
        <v>697</v>
      </c>
      <c r="Q621" s="1" t="s">
        <v>549</v>
      </c>
      <c r="S621" s="1" t="s">
        <v>145</v>
      </c>
      <c r="T621" s="1" t="s">
        <v>811</v>
      </c>
      <c r="V621" s="1" t="s">
        <v>145</v>
      </c>
      <c r="W621" s="1" t="s">
        <v>145</v>
      </c>
      <c r="X621" s="1" t="s">
        <v>766</v>
      </c>
      <c r="AC621" s="1" t="s">
        <v>120</v>
      </c>
      <c r="AG621" s="1">
        <v>180</v>
      </c>
      <c r="AI621" s="1" t="s">
        <v>865</v>
      </c>
      <c r="AJ621" s="1" t="s">
        <v>1282</v>
      </c>
    </row>
    <row r="622" spans="1:36" ht="45" x14ac:dyDescent="0.25">
      <c r="A622" s="1" t="s">
        <v>763</v>
      </c>
      <c r="B622" s="1">
        <v>21598</v>
      </c>
      <c r="C622" s="1" t="s">
        <v>1801</v>
      </c>
      <c r="D622" s="1" t="s">
        <v>1802</v>
      </c>
      <c r="F622" s="1" t="s">
        <v>765</v>
      </c>
      <c r="H622" s="48">
        <v>106554</v>
      </c>
      <c r="K622" s="36">
        <v>45817</v>
      </c>
      <c r="M622" s="36" t="s">
        <v>649</v>
      </c>
      <c r="Q622" s="1" t="s">
        <v>646</v>
      </c>
      <c r="S622" s="1" t="s">
        <v>43</v>
      </c>
      <c r="T622" s="1" t="s">
        <v>776</v>
      </c>
      <c r="V622" s="1" t="s">
        <v>781</v>
      </c>
      <c r="W622" s="1" t="s">
        <v>43</v>
      </c>
      <c r="X622" s="1" t="s">
        <v>766</v>
      </c>
      <c r="AC622" s="1" t="s">
        <v>652</v>
      </c>
      <c r="AG622" s="1">
        <v>180</v>
      </c>
      <c r="AI622" s="1" t="s">
        <v>777</v>
      </c>
      <c r="AJ622" s="1" t="s">
        <v>43</v>
      </c>
    </row>
    <row r="623" spans="1:36" ht="60" x14ac:dyDescent="0.25">
      <c r="A623" s="1" t="s">
        <v>768</v>
      </c>
      <c r="B623" s="1">
        <v>21599</v>
      </c>
      <c r="D623" s="1" t="s">
        <v>1803</v>
      </c>
      <c r="F623" s="1" t="s">
        <v>58</v>
      </c>
      <c r="G623" s="1" t="s">
        <v>164</v>
      </c>
      <c r="H623" s="48">
        <v>26000</v>
      </c>
      <c r="K623" s="36">
        <v>45817</v>
      </c>
      <c r="L623" s="36">
        <v>45905</v>
      </c>
      <c r="M623" s="36">
        <v>45725</v>
      </c>
      <c r="N623" s="1" t="s">
        <v>1804</v>
      </c>
      <c r="O623" s="1" t="s">
        <v>114</v>
      </c>
      <c r="P623" s="1">
        <v>7598955</v>
      </c>
      <c r="Q623" s="1" t="s">
        <v>646</v>
      </c>
      <c r="S623" s="1" t="s">
        <v>691</v>
      </c>
      <c r="T623" s="1" t="s">
        <v>641</v>
      </c>
      <c r="V623" s="1" t="s">
        <v>792</v>
      </c>
      <c r="W623" s="1" t="s">
        <v>722</v>
      </c>
      <c r="X623" s="1" t="s">
        <v>766</v>
      </c>
      <c r="AC623" s="1" t="s">
        <v>652</v>
      </c>
      <c r="AG623" s="1">
        <v>180</v>
      </c>
      <c r="AI623" s="1" t="s">
        <v>177</v>
      </c>
      <c r="AJ623" s="1" t="s">
        <v>1224</v>
      </c>
    </row>
    <row r="624" spans="1:36" ht="60" x14ac:dyDescent="0.25">
      <c r="A624" s="1" t="s">
        <v>768</v>
      </c>
      <c r="B624" s="1">
        <v>21600</v>
      </c>
      <c r="D624" s="1" t="s">
        <v>1805</v>
      </c>
      <c r="F624" s="1" t="s">
        <v>58</v>
      </c>
      <c r="G624" s="1" t="s">
        <v>164</v>
      </c>
      <c r="H624" s="48">
        <v>24975</v>
      </c>
      <c r="K624" s="36">
        <v>45823</v>
      </c>
      <c r="L624" s="36">
        <v>46022</v>
      </c>
      <c r="M624" s="36">
        <v>45842</v>
      </c>
      <c r="N624" s="1" t="s">
        <v>1806</v>
      </c>
      <c r="O624" s="1" t="s">
        <v>620</v>
      </c>
      <c r="P624" s="1" t="s">
        <v>1807</v>
      </c>
      <c r="Q624" s="1" t="s">
        <v>646</v>
      </c>
      <c r="S624" s="1" t="s">
        <v>351</v>
      </c>
      <c r="T624" s="1" t="s">
        <v>385</v>
      </c>
      <c r="V624" s="1" t="s">
        <v>806</v>
      </c>
      <c r="W624" s="1" t="s">
        <v>659</v>
      </c>
      <c r="X624" s="1" t="s">
        <v>766</v>
      </c>
      <c r="AC624" s="1" t="s">
        <v>652</v>
      </c>
      <c r="AG624" s="1">
        <v>180</v>
      </c>
      <c r="AI624" s="1" t="s">
        <v>177</v>
      </c>
      <c r="AJ624" s="1" t="s">
        <v>351</v>
      </c>
    </row>
    <row r="625" spans="1:36" ht="105" x14ac:dyDescent="0.25">
      <c r="A625" s="1" t="s">
        <v>768</v>
      </c>
      <c r="B625" s="1">
        <v>21601</v>
      </c>
      <c r="D625" s="1" t="s">
        <v>1808</v>
      </c>
      <c r="F625" s="1" t="s">
        <v>58</v>
      </c>
      <c r="G625" s="1" t="s">
        <v>164</v>
      </c>
      <c r="H625" s="48">
        <v>11598</v>
      </c>
      <c r="K625" s="36">
        <v>45824</v>
      </c>
      <c r="L625" s="36">
        <v>45854</v>
      </c>
      <c r="M625" s="36">
        <v>45674</v>
      </c>
      <c r="N625" s="1" t="s">
        <v>1809</v>
      </c>
      <c r="O625" s="1" t="s">
        <v>114</v>
      </c>
      <c r="P625" s="1" t="s">
        <v>70</v>
      </c>
      <c r="Q625" s="1" t="s">
        <v>646</v>
      </c>
      <c r="S625" s="1" t="s">
        <v>659</v>
      </c>
      <c r="T625" s="1" t="s">
        <v>385</v>
      </c>
      <c r="V625" s="1" t="s">
        <v>787</v>
      </c>
      <c r="W625" s="1" t="s">
        <v>381</v>
      </c>
      <c r="X625" s="1" t="s">
        <v>766</v>
      </c>
      <c r="AC625" s="1" t="s">
        <v>652</v>
      </c>
      <c r="AG625" s="1">
        <v>180</v>
      </c>
      <c r="AI625" s="1" t="s">
        <v>177</v>
      </c>
      <c r="AJ625" s="1" t="s">
        <v>1495</v>
      </c>
    </row>
    <row r="626" spans="1:36" ht="60" x14ac:dyDescent="0.25">
      <c r="A626" s="1" t="s">
        <v>768</v>
      </c>
      <c r="B626" s="1">
        <v>21602</v>
      </c>
      <c r="D626" s="1" t="s">
        <v>1810</v>
      </c>
      <c r="F626" s="1" t="s">
        <v>58</v>
      </c>
      <c r="G626" s="1" t="s">
        <v>164</v>
      </c>
      <c r="H626" s="48">
        <v>10483</v>
      </c>
      <c r="K626" s="36">
        <v>45748</v>
      </c>
      <c r="L626" s="36">
        <v>46112</v>
      </c>
      <c r="M626" s="36">
        <v>45932</v>
      </c>
      <c r="N626" s="1" t="s">
        <v>1811</v>
      </c>
      <c r="O626" s="1" t="s">
        <v>114</v>
      </c>
      <c r="P626" s="1">
        <v>15884176</v>
      </c>
      <c r="Q626" s="1" t="s">
        <v>665</v>
      </c>
      <c r="S626" s="1" t="s">
        <v>248</v>
      </c>
      <c r="T626" s="1" t="s">
        <v>662</v>
      </c>
      <c r="V626" s="1" t="s">
        <v>792</v>
      </c>
      <c r="W626" s="1" t="s">
        <v>489</v>
      </c>
      <c r="X626" s="1" t="s">
        <v>766</v>
      </c>
      <c r="AC626" s="1" t="s">
        <v>120</v>
      </c>
      <c r="AG626" s="1">
        <v>180</v>
      </c>
      <c r="AI626" s="1" t="s">
        <v>54</v>
      </c>
      <c r="AJ626" s="1" t="s">
        <v>248</v>
      </c>
    </row>
    <row r="627" spans="1:36" ht="60" x14ac:dyDescent="0.25">
      <c r="A627" s="1" t="s">
        <v>768</v>
      </c>
      <c r="B627" s="1">
        <v>21603</v>
      </c>
      <c r="D627" s="1" t="s">
        <v>1812</v>
      </c>
      <c r="F627" s="1" t="s">
        <v>58</v>
      </c>
      <c r="G627" s="1" t="s">
        <v>845</v>
      </c>
      <c r="H627" s="48">
        <v>30000</v>
      </c>
      <c r="K627" s="36">
        <v>45748</v>
      </c>
      <c r="L627" s="36">
        <v>45838</v>
      </c>
      <c r="M627" s="36">
        <v>45658</v>
      </c>
      <c r="N627" s="1" t="s">
        <v>1813</v>
      </c>
      <c r="O627" s="1" t="s">
        <v>114</v>
      </c>
      <c r="P627" s="1">
        <v>15188784</v>
      </c>
      <c r="Q627" s="1" t="s">
        <v>646</v>
      </c>
      <c r="S627" s="1" t="s">
        <v>1189</v>
      </c>
      <c r="T627" s="1" t="s">
        <v>385</v>
      </c>
      <c r="V627" s="1" t="s">
        <v>806</v>
      </c>
      <c r="W627" s="1" t="s">
        <v>1190</v>
      </c>
      <c r="X627" s="1" t="s">
        <v>766</v>
      </c>
      <c r="AC627" s="1" t="s">
        <v>652</v>
      </c>
      <c r="AG627" s="1">
        <v>180</v>
      </c>
      <c r="AI627" s="1" t="s">
        <v>177</v>
      </c>
      <c r="AJ627" s="1" t="s">
        <v>1189</v>
      </c>
    </row>
    <row r="628" spans="1:36" ht="60" x14ac:dyDescent="0.25">
      <c r="A628" s="1" t="s">
        <v>768</v>
      </c>
      <c r="B628" s="1">
        <v>21604</v>
      </c>
      <c r="D628" s="1" t="s">
        <v>1814</v>
      </c>
      <c r="F628" s="1" t="s">
        <v>58</v>
      </c>
      <c r="G628" s="1" t="s">
        <v>164</v>
      </c>
      <c r="H628" s="48">
        <v>55000</v>
      </c>
      <c r="K628" s="36">
        <v>45658</v>
      </c>
      <c r="L628" s="36">
        <v>46752</v>
      </c>
      <c r="M628" s="36">
        <v>46572</v>
      </c>
      <c r="N628" s="1" t="s">
        <v>1815</v>
      </c>
      <c r="O628" s="1" t="s">
        <v>620</v>
      </c>
      <c r="P628" s="1" t="s">
        <v>1816</v>
      </c>
      <c r="Q628" s="1" t="s">
        <v>646</v>
      </c>
      <c r="S628" s="1" t="s">
        <v>305</v>
      </c>
      <c r="T628" s="1" t="s">
        <v>692</v>
      </c>
      <c r="V628" s="1" t="s">
        <v>781</v>
      </c>
      <c r="W628" s="1" t="s">
        <v>85</v>
      </c>
      <c r="X628" s="1" t="s">
        <v>44</v>
      </c>
      <c r="AC628" s="1" t="s">
        <v>652</v>
      </c>
      <c r="AG628" s="1">
        <v>180</v>
      </c>
      <c r="AI628" s="1" t="s">
        <v>149</v>
      </c>
      <c r="AJ628" s="1" t="s">
        <v>85</v>
      </c>
    </row>
    <row r="629" spans="1:36" ht="60" x14ac:dyDescent="0.25">
      <c r="A629" s="1" t="s">
        <v>768</v>
      </c>
      <c r="B629" s="1">
        <v>21605</v>
      </c>
      <c r="D629" s="1" t="s">
        <v>1817</v>
      </c>
      <c r="F629" s="1" t="s">
        <v>58</v>
      </c>
      <c r="G629" s="1" t="s">
        <v>307</v>
      </c>
      <c r="H629" s="48">
        <v>25000</v>
      </c>
      <c r="K629" s="36">
        <v>45880</v>
      </c>
      <c r="L629" s="36">
        <v>46112</v>
      </c>
      <c r="M629" s="36">
        <v>45932</v>
      </c>
      <c r="N629" s="1" t="s">
        <v>407</v>
      </c>
      <c r="O629" s="1" t="s">
        <v>114</v>
      </c>
      <c r="P629" s="1" t="s">
        <v>407</v>
      </c>
      <c r="Q629" s="1" t="s">
        <v>665</v>
      </c>
      <c r="S629" s="1" t="s">
        <v>248</v>
      </c>
      <c r="T629" s="1" t="s">
        <v>662</v>
      </c>
      <c r="V629" s="1" t="s">
        <v>792</v>
      </c>
      <c r="W629" s="1" t="s">
        <v>489</v>
      </c>
      <c r="X629" s="1" t="s">
        <v>766</v>
      </c>
      <c r="AC629" s="1" t="s">
        <v>120</v>
      </c>
      <c r="AG629" s="1">
        <v>180</v>
      </c>
      <c r="AI629" s="1" t="s">
        <v>54</v>
      </c>
      <c r="AJ629" s="1" t="s">
        <v>248</v>
      </c>
    </row>
    <row r="630" spans="1:36" ht="45" x14ac:dyDescent="0.25">
      <c r="A630" s="1" t="s">
        <v>763</v>
      </c>
      <c r="B630" s="1">
        <v>21606</v>
      </c>
      <c r="C630" s="1" t="s">
        <v>1294</v>
      </c>
      <c r="D630" s="1" t="s">
        <v>1818</v>
      </c>
      <c r="F630" s="1" t="s">
        <v>765</v>
      </c>
      <c r="H630" s="48">
        <v>141456</v>
      </c>
      <c r="K630" s="36">
        <v>45748</v>
      </c>
      <c r="M630" s="36" t="s">
        <v>649</v>
      </c>
      <c r="Q630" s="1" t="s">
        <v>646</v>
      </c>
      <c r="S630" s="1" t="s">
        <v>282</v>
      </c>
      <c r="T630" s="1" t="s">
        <v>811</v>
      </c>
      <c r="V630" s="1" t="s">
        <v>792</v>
      </c>
      <c r="W630" s="1" t="s">
        <v>282</v>
      </c>
      <c r="X630" s="1" t="s">
        <v>44</v>
      </c>
      <c r="AC630" s="1" t="s">
        <v>652</v>
      </c>
      <c r="AG630" s="1">
        <v>180</v>
      </c>
      <c r="AI630" s="1" t="s">
        <v>177</v>
      </c>
      <c r="AJ630" s="1" t="s">
        <v>1819</v>
      </c>
    </row>
    <row r="631" spans="1:36" ht="60" x14ac:dyDescent="0.25">
      <c r="A631" s="1" t="s">
        <v>768</v>
      </c>
      <c r="B631" s="1">
        <v>21607</v>
      </c>
      <c r="D631" s="1" t="s">
        <v>1820</v>
      </c>
      <c r="F631" s="1" t="s">
        <v>58</v>
      </c>
      <c r="G631" s="1" t="s">
        <v>164</v>
      </c>
      <c r="H631" s="48">
        <v>24708</v>
      </c>
      <c r="K631" s="36">
        <v>45827</v>
      </c>
      <c r="L631" s="36">
        <v>45869</v>
      </c>
      <c r="M631" s="36">
        <v>45689</v>
      </c>
      <c r="N631" s="1" t="s">
        <v>1821</v>
      </c>
      <c r="O631" s="1" t="s">
        <v>114</v>
      </c>
      <c r="P631" s="1">
        <v>6628469</v>
      </c>
      <c r="Q631" s="1" t="s">
        <v>665</v>
      </c>
      <c r="S631" s="1" t="s">
        <v>251</v>
      </c>
      <c r="T631" s="1" t="s">
        <v>662</v>
      </c>
      <c r="V631" s="1" t="s">
        <v>801</v>
      </c>
      <c r="W631" s="1" t="s">
        <v>489</v>
      </c>
      <c r="X631" s="1" t="s">
        <v>766</v>
      </c>
      <c r="AC631" s="1" t="s">
        <v>120</v>
      </c>
      <c r="AG631" s="1">
        <v>180</v>
      </c>
      <c r="AI631" s="1" t="s">
        <v>54</v>
      </c>
      <c r="AJ631" s="1" t="s">
        <v>976</v>
      </c>
    </row>
    <row r="632" spans="1:36" ht="60" x14ac:dyDescent="0.25">
      <c r="A632" s="1" t="s">
        <v>768</v>
      </c>
      <c r="B632" s="1">
        <v>21608</v>
      </c>
      <c r="D632" s="1" t="s">
        <v>1822</v>
      </c>
      <c r="F632" s="1" t="s">
        <v>58</v>
      </c>
      <c r="G632" s="1" t="s">
        <v>164</v>
      </c>
      <c r="H632" s="48">
        <v>25279</v>
      </c>
      <c r="K632" s="36">
        <v>45839</v>
      </c>
      <c r="L632" s="36">
        <v>45870</v>
      </c>
      <c r="M632" s="36">
        <v>45690</v>
      </c>
      <c r="N632" s="1" t="s">
        <v>1823</v>
      </c>
      <c r="O632" s="1" t="s">
        <v>114</v>
      </c>
      <c r="P632" s="1">
        <v>1891953</v>
      </c>
      <c r="Q632" s="1" t="s">
        <v>665</v>
      </c>
      <c r="S632" s="1" t="s">
        <v>1467</v>
      </c>
      <c r="T632" s="1" t="s">
        <v>811</v>
      </c>
      <c r="V632" s="1" t="s">
        <v>801</v>
      </c>
      <c r="W632" s="1" t="s">
        <v>921</v>
      </c>
      <c r="X632" s="1" t="s">
        <v>766</v>
      </c>
      <c r="AC632" s="1" t="s">
        <v>120</v>
      </c>
      <c r="AG632" s="1">
        <v>180</v>
      </c>
      <c r="AI632" s="1" t="s">
        <v>54</v>
      </c>
      <c r="AJ632" s="1" t="s">
        <v>921</v>
      </c>
    </row>
    <row r="633" spans="1:36" ht="60" x14ac:dyDescent="0.25">
      <c r="A633" s="1" t="s">
        <v>768</v>
      </c>
      <c r="B633" s="1">
        <v>21609</v>
      </c>
      <c r="D633" s="1" t="s">
        <v>1824</v>
      </c>
      <c r="F633" s="1" t="s">
        <v>58</v>
      </c>
      <c r="G633" s="1" t="s">
        <v>307</v>
      </c>
      <c r="H633" s="48">
        <v>30174</v>
      </c>
      <c r="K633" s="36">
        <v>45828</v>
      </c>
      <c r="L633" s="36">
        <v>45900</v>
      </c>
      <c r="M633" s="36">
        <v>45720</v>
      </c>
      <c r="N633" s="1" t="s">
        <v>1825</v>
      </c>
      <c r="O633" s="1" t="s">
        <v>114</v>
      </c>
      <c r="P633" s="1">
        <v>5694657</v>
      </c>
      <c r="Q633" s="1" t="s">
        <v>665</v>
      </c>
      <c r="S633" s="1" t="s">
        <v>683</v>
      </c>
      <c r="T633" s="1" t="s">
        <v>402</v>
      </c>
      <c r="V633" s="1" t="s">
        <v>787</v>
      </c>
      <c r="W633" s="1" t="s">
        <v>683</v>
      </c>
      <c r="X633" s="1" t="s">
        <v>766</v>
      </c>
      <c r="AC633" s="1" t="s">
        <v>652</v>
      </c>
      <c r="AG633" s="1">
        <v>180</v>
      </c>
      <c r="AI633" s="1" t="s">
        <v>788</v>
      </c>
      <c r="AJ633" s="1" t="s">
        <v>444</v>
      </c>
    </row>
    <row r="634" spans="1:36" ht="60" x14ac:dyDescent="0.25">
      <c r="A634" s="1" t="s">
        <v>768</v>
      </c>
      <c r="B634" s="1">
        <v>21610</v>
      </c>
      <c r="D634" s="1" t="s">
        <v>1826</v>
      </c>
      <c r="F634" s="1" t="s">
        <v>58</v>
      </c>
      <c r="G634" s="1" t="s">
        <v>164</v>
      </c>
      <c r="H634" s="48">
        <v>5892</v>
      </c>
      <c r="K634" s="36">
        <v>45809</v>
      </c>
      <c r="L634" s="36">
        <v>46112</v>
      </c>
      <c r="M634" s="36">
        <v>45932</v>
      </c>
      <c r="N634" s="1" t="s">
        <v>1827</v>
      </c>
      <c r="O634" s="1" t="s">
        <v>114</v>
      </c>
      <c r="P634" s="1">
        <v>1051511</v>
      </c>
      <c r="Q634" s="1" t="s">
        <v>665</v>
      </c>
      <c r="S634" s="1" t="s">
        <v>91</v>
      </c>
      <c r="T634" s="1" t="s">
        <v>662</v>
      </c>
      <c r="V634" s="1" t="s">
        <v>792</v>
      </c>
      <c r="W634" s="1" t="s">
        <v>205</v>
      </c>
      <c r="X634" s="1" t="s">
        <v>766</v>
      </c>
      <c r="AC634" s="1" t="s">
        <v>120</v>
      </c>
      <c r="AG634" s="1">
        <v>180</v>
      </c>
      <c r="AI634" s="1" t="s">
        <v>54</v>
      </c>
      <c r="AJ634" s="1" t="s">
        <v>91</v>
      </c>
    </row>
    <row r="635" spans="1:36" ht="60" x14ac:dyDescent="0.25">
      <c r="A635" s="1" t="s">
        <v>768</v>
      </c>
      <c r="B635" s="1">
        <v>21611</v>
      </c>
      <c r="D635" s="1" t="s">
        <v>1828</v>
      </c>
      <c r="F635" s="1" t="s">
        <v>58</v>
      </c>
      <c r="G635" s="1" t="s">
        <v>307</v>
      </c>
      <c r="H635" s="48">
        <v>8426</v>
      </c>
      <c r="K635" s="36">
        <v>45832</v>
      </c>
      <c r="L635" s="36">
        <v>45832</v>
      </c>
      <c r="M635" s="36">
        <v>45652</v>
      </c>
      <c r="N635" s="1" t="s">
        <v>696</v>
      </c>
      <c r="O635" s="1" t="s">
        <v>114</v>
      </c>
      <c r="P635" s="1" t="s">
        <v>1829</v>
      </c>
      <c r="Q635" s="1" t="s">
        <v>549</v>
      </c>
      <c r="S635" s="1" t="s">
        <v>145</v>
      </c>
      <c r="T635" s="1" t="s">
        <v>811</v>
      </c>
      <c r="V635" s="1" t="s">
        <v>787</v>
      </c>
      <c r="W635" s="1" t="s">
        <v>145</v>
      </c>
      <c r="X635" s="1" t="s">
        <v>766</v>
      </c>
      <c r="AC635" s="1" t="s">
        <v>120</v>
      </c>
      <c r="AG635" s="1">
        <v>180</v>
      </c>
      <c r="AI635" s="1" t="s">
        <v>865</v>
      </c>
      <c r="AJ635" s="1" t="s">
        <v>1482</v>
      </c>
    </row>
    <row r="636" spans="1:36" ht="45" x14ac:dyDescent="0.25">
      <c r="A636" s="1" t="s">
        <v>763</v>
      </c>
      <c r="B636" s="1">
        <v>21612</v>
      </c>
      <c r="D636" s="1" t="s">
        <v>1830</v>
      </c>
      <c r="F636" s="1" t="s">
        <v>765</v>
      </c>
      <c r="H636" s="48">
        <v>105000</v>
      </c>
      <c r="K636" s="36">
        <v>45870</v>
      </c>
      <c r="M636" s="36" t="s">
        <v>649</v>
      </c>
      <c r="Q636" s="1" t="s">
        <v>646</v>
      </c>
      <c r="S636" s="1" t="s">
        <v>1776</v>
      </c>
      <c r="T636" s="1" t="s">
        <v>776</v>
      </c>
      <c r="V636" s="1" t="s">
        <v>781</v>
      </c>
      <c r="W636" s="1" t="s">
        <v>1831</v>
      </c>
      <c r="X636" s="1" t="s">
        <v>44</v>
      </c>
      <c r="AC636" s="1" t="s">
        <v>652</v>
      </c>
      <c r="AG636" s="1">
        <v>180</v>
      </c>
      <c r="AI636" s="1" t="s">
        <v>777</v>
      </c>
      <c r="AJ636" s="1" t="s">
        <v>1832</v>
      </c>
    </row>
    <row r="637" spans="1:36" ht="60" x14ac:dyDescent="0.25">
      <c r="A637" s="1" t="s">
        <v>768</v>
      </c>
      <c r="B637" s="1">
        <v>21613</v>
      </c>
      <c r="D637" s="1" t="s">
        <v>1833</v>
      </c>
      <c r="F637" s="1" t="s">
        <v>58</v>
      </c>
      <c r="G637" s="1" t="s">
        <v>164</v>
      </c>
      <c r="H637" s="48">
        <v>15000</v>
      </c>
      <c r="K637" s="36">
        <v>45816</v>
      </c>
      <c r="L637" s="36">
        <v>45869</v>
      </c>
      <c r="M637" s="36">
        <v>45689</v>
      </c>
      <c r="N637" s="1" t="s">
        <v>1834</v>
      </c>
      <c r="O637" s="1" t="s">
        <v>114</v>
      </c>
      <c r="P637" s="1">
        <v>11578881</v>
      </c>
      <c r="Q637" s="1" t="s">
        <v>646</v>
      </c>
      <c r="S637" s="1" t="s">
        <v>657</v>
      </c>
      <c r="T637" s="1" t="s">
        <v>385</v>
      </c>
      <c r="V637" s="1" t="s">
        <v>787</v>
      </c>
      <c r="W637" s="1" t="s">
        <v>657</v>
      </c>
      <c r="X637" s="1" t="s">
        <v>766</v>
      </c>
      <c r="AC637" s="1" t="s">
        <v>652</v>
      </c>
      <c r="AG637" s="1">
        <v>180</v>
      </c>
      <c r="AI637" s="1" t="s">
        <v>177</v>
      </c>
      <c r="AJ637" s="1" t="s">
        <v>657</v>
      </c>
    </row>
    <row r="638" spans="1:36" ht="60" x14ac:dyDescent="0.25">
      <c r="A638" s="1" t="s">
        <v>768</v>
      </c>
      <c r="B638" s="1">
        <v>21614</v>
      </c>
      <c r="D638" s="1" t="s">
        <v>1835</v>
      </c>
      <c r="F638" s="1" t="s">
        <v>58</v>
      </c>
      <c r="G638" s="1" t="s">
        <v>164</v>
      </c>
      <c r="H638" s="48">
        <v>24500</v>
      </c>
      <c r="K638" s="36">
        <v>45835</v>
      </c>
      <c r="L638" s="36">
        <v>46203</v>
      </c>
      <c r="M638" s="36">
        <v>46023</v>
      </c>
      <c r="N638" s="1" t="s">
        <v>1836</v>
      </c>
      <c r="O638" s="1" t="s">
        <v>620</v>
      </c>
      <c r="P638" s="1" t="s">
        <v>1837</v>
      </c>
      <c r="Q638" s="1" t="s">
        <v>1119</v>
      </c>
      <c r="S638" s="1" t="s">
        <v>351</v>
      </c>
      <c r="T638" s="1" t="s">
        <v>385</v>
      </c>
      <c r="V638" s="1" t="s">
        <v>806</v>
      </c>
      <c r="W638" s="1" t="s">
        <v>659</v>
      </c>
      <c r="X638" s="1" t="s">
        <v>766</v>
      </c>
      <c r="AC638" s="1" t="s">
        <v>652</v>
      </c>
      <c r="AG638" s="1">
        <v>180</v>
      </c>
      <c r="AI638" s="1" t="s">
        <v>263</v>
      </c>
      <c r="AJ638" s="1" t="s">
        <v>351</v>
      </c>
    </row>
    <row r="639" spans="1:36" ht="75" x14ac:dyDescent="0.25">
      <c r="A639" s="1" t="s">
        <v>768</v>
      </c>
      <c r="B639" s="1">
        <v>21615</v>
      </c>
      <c r="D639" s="1" t="s">
        <v>1838</v>
      </c>
      <c r="F639" s="1" t="s">
        <v>58</v>
      </c>
      <c r="G639" s="1" t="s">
        <v>164</v>
      </c>
      <c r="H639" s="48">
        <v>24500</v>
      </c>
      <c r="K639" s="36">
        <v>45834</v>
      </c>
      <c r="L639" s="36">
        <v>46203</v>
      </c>
      <c r="M639" s="36">
        <v>46023</v>
      </c>
      <c r="N639" s="1" t="s">
        <v>1839</v>
      </c>
      <c r="O639" s="1" t="s">
        <v>620</v>
      </c>
      <c r="P639" s="1" t="s">
        <v>1837</v>
      </c>
      <c r="Q639" s="1" t="s">
        <v>1119</v>
      </c>
      <c r="S639" s="1" t="s">
        <v>351</v>
      </c>
      <c r="T639" s="1" t="s">
        <v>385</v>
      </c>
      <c r="V639" s="1" t="s">
        <v>806</v>
      </c>
      <c r="W639" s="1" t="s">
        <v>659</v>
      </c>
      <c r="X639" s="1" t="s">
        <v>766</v>
      </c>
      <c r="AC639" s="1" t="s">
        <v>652</v>
      </c>
      <c r="AG639" s="1">
        <v>180</v>
      </c>
      <c r="AI639" s="1" t="s">
        <v>263</v>
      </c>
      <c r="AJ639" s="1" t="s">
        <v>351</v>
      </c>
    </row>
    <row r="640" spans="1:36" ht="60" x14ac:dyDescent="0.25">
      <c r="A640" s="1" t="s">
        <v>768</v>
      </c>
      <c r="B640" s="1">
        <v>21616</v>
      </c>
      <c r="D640" s="1" t="s">
        <v>1840</v>
      </c>
      <c r="F640" s="1" t="s">
        <v>58</v>
      </c>
      <c r="G640" s="1" t="s">
        <v>164</v>
      </c>
      <c r="H640" s="48">
        <v>43750</v>
      </c>
      <c r="K640" s="36">
        <v>45789</v>
      </c>
      <c r="L640" s="36">
        <v>45879</v>
      </c>
      <c r="M640" s="36">
        <v>45699</v>
      </c>
      <c r="N640" s="1" t="s">
        <v>1841</v>
      </c>
      <c r="O640" s="1" t="s">
        <v>853</v>
      </c>
      <c r="P640" s="1">
        <v>16347562</v>
      </c>
      <c r="Q640" s="1" t="s">
        <v>646</v>
      </c>
      <c r="S640" s="1" t="s">
        <v>657</v>
      </c>
      <c r="T640" s="1" t="s">
        <v>385</v>
      </c>
      <c r="V640" s="1" t="s">
        <v>787</v>
      </c>
      <c r="W640" s="1" t="s">
        <v>657</v>
      </c>
      <c r="X640" s="1" t="s">
        <v>44</v>
      </c>
      <c r="AC640" s="1" t="s">
        <v>652</v>
      </c>
      <c r="AG640" s="1">
        <v>180</v>
      </c>
      <c r="AI640" s="1" t="s">
        <v>177</v>
      </c>
      <c r="AJ640" s="1" t="s">
        <v>657</v>
      </c>
    </row>
    <row r="641" spans="1:36" ht="45" x14ac:dyDescent="0.25">
      <c r="A641" s="1" t="s">
        <v>768</v>
      </c>
      <c r="B641" s="1">
        <v>21617</v>
      </c>
      <c r="D641" s="1" t="s">
        <v>1842</v>
      </c>
      <c r="F641" s="1" t="s">
        <v>58</v>
      </c>
      <c r="G641" s="1" t="s">
        <v>164</v>
      </c>
      <c r="H641" s="48">
        <v>8656</v>
      </c>
      <c r="K641" s="36">
        <v>45834</v>
      </c>
      <c r="L641" s="36">
        <v>45834</v>
      </c>
      <c r="M641" s="36">
        <v>45654</v>
      </c>
      <c r="N641" s="1" t="s">
        <v>836</v>
      </c>
      <c r="O641" s="1" t="s">
        <v>880</v>
      </c>
      <c r="P641" s="1">
        <v>3617412</v>
      </c>
      <c r="Q641" s="1" t="s">
        <v>646</v>
      </c>
      <c r="S641" s="1" t="s">
        <v>145</v>
      </c>
      <c r="T641" s="1" t="s">
        <v>811</v>
      </c>
      <c r="V641" s="1" t="s">
        <v>792</v>
      </c>
      <c r="W641" s="1" t="s">
        <v>145</v>
      </c>
      <c r="X641" s="1" t="s">
        <v>766</v>
      </c>
      <c r="AC641" s="1" t="s">
        <v>652</v>
      </c>
      <c r="AG641" s="1">
        <v>180</v>
      </c>
      <c r="AI641" s="1" t="s">
        <v>777</v>
      </c>
      <c r="AJ641" s="1" t="s">
        <v>1482</v>
      </c>
    </row>
    <row r="642" spans="1:36" ht="45" x14ac:dyDescent="0.25">
      <c r="A642" s="1" t="s">
        <v>768</v>
      </c>
      <c r="B642" s="1">
        <v>21618</v>
      </c>
      <c r="D642" s="1" t="s">
        <v>1843</v>
      </c>
      <c r="F642" s="1" t="s">
        <v>58</v>
      </c>
      <c r="G642" s="1" t="s">
        <v>785</v>
      </c>
      <c r="H642" s="48">
        <v>5900</v>
      </c>
      <c r="K642" s="36">
        <v>45748</v>
      </c>
      <c r="L642" s="36">
        <v>46112</v>
      </c>
      <c r="M642" s="36">
        <v>45932</v>
      </c>
      <c r="N642" s="1" t="s">
        <v>1844</v>
      </c>
      <c r="O642" s="1" t="s">
        <v>880</v>
      </c>
      <c r="P642" s="1" t="s">
        <v>697</v>
      </c>
      <c r="Q642" s="1" t="s">
        <v>646</v>
      </c>
      <c r="S642" s="1" t="s">
        <v>145</v>
      </c>
      <c r="T642" s="1" t="s">
        <v>811</v>
      </c>
      <c r="V642" s="1" t="s">
        <v>787</v>
      </c>
      <c r="W642" s="1" t="s">
        <v>145</v>
      </c>
      <c r="X642" s="1" t="s">
        <v>766</v>
      </c>
      <c r="AC642" s="1" t="s">
        <v>652</v>
      </c>
      <c r="AG642" s="1">
        <v>180</v>
      </c>
      <c r="AI642" s="1" t="s">
        <v>177</v>
      </c>
      <c r="AJ642" s="1" t="s">
        <v>1482</v>
      </c>
    </row>
    <row r="643" spans="1:36" ht="60" x14ac:dyDescent="0.25">
      <c r="A643" s="1" t="s">
        <v>768</v>
      </c>
      <c r="B643" s="1">
        <v>21619</v>
      </c>
      <c r="D643" s="1" t="s">
        <v>1845</v>
      </c>
      <c r="F643" s="1" t="s">
        <v>58</v>
      </c>
      <c r="G643" s="1" t="s">
        <v>164</v>
      </c>
      <c r="H643" s="48">
        <v>55642</v>
      </c>
      <c r="K643" s="36">
        <v>45748</v>
      </c>
      <c r="L643" s="36">
        <v>46111</v>
      </c>
      <c r="M643" s="36">
        <v>45931</v>
      </c>
      <c r="N643" s="1" t="s">
        <v>581</v>
      </c>
      <c r="O643" s="1" t="s">
        <v>114</v>
      </c>
      <c r="P643" s="1" t="s">
        <v>1784</v>
      </c>
      <c r="Q643" s="1" t="s">
        <v>646</v>
      </c>
      <c r="S643" s="1" t="s">
        <v>368</v>
      </c>
      <c r="T643" s="1" t="s">
        <v>678</v>
      </c>
      <c r="V643" s="1" t="s">
        <v>806</v>
      </c>
      <c r="W643" s="1" t="s">
        <v>368</v>
      </c>
      <c r="X643" s="1" t="s">
        <v>766</v>
      </c>
      <c r="AC643" s="1" t="s">
        <v>652</v>
      </c>
      <c r="AG643" s="1">
        <v>180</v>
      </c>
      <c r="AI643" s="1" t="s">
        <v>177</v>
      </c>
      <c r="AJ643" s="1" t="s">
        <v>1607</v>
      </c>
    </row>
    <row r="644" spans="1:36" ht="60" x14ac:dyDescent="0.25">
      <c r="A644" s="1" t="s">
        <v>768</v>
      </c>
      <c r="B644" s="1">
        <v>21620</v>
      </c>
      <c r="D644" s="1" t="s">
        <v>1846</v>
      </c>
      <c r="F644" s="1" t="s">
        <v>58</v>
      </c>
      <c r="G644" s="1" t="s">
        <v>164</v>
      </c>
      <c r="H644" s="48">
        <v>20325</v>
      </c>
      <c r="K644" s="36">
        <v>45845</v>
      </c>
      <c r="L644" s="36">
        <v>45845</v>
      </c>
      <c r="M644" s="36">
        <v>45665</v>
      </c>
      <c r="N644" s="1" t="s">
        <v>1847</v>
      </c>
      <c r="O644" s="1" t="s">
        <v>114</v>
      </c>
      <c r="P644" s="1">
        <v>14260995</v>
      </c>
      <c r="Q644" s="1" t="s">
        <v>646</v>
      </c>
      <c r="S644" s="1" t="s">
        <v>1613</v>
      </c>
      <c r="T644" s="1" t="s">
        <v>678</v>
      </c>
      <c r="V644" s="1" t="s">
        <v>806</v>
      </c>
      <c r="W644" s="1" t="s">
        <v>1197</v>
      </c>
      <c r="X644" s="1" t="s">
        <v>766</v>
      </c>
      <c r="AC644" s="1" t="s">
        <v>652</v>
      </c>
      <c r="AG644" s="1">
        <v>180</v>
      </c>
      <c r="AI644" s="1" t="s">
        <v>177</v>
      </c>
      <c r="AJ644" s="1" t="s">
        <v>1613</v>
      </c>
    </row>
    <row r="645" spans="1:36" ht="30" x14ac:dyDescent="0.25">
      <c r="A645" s="1" t="s">
        <v>763</v>
      </c>
      <c r="B645" s="1">
        <v>21621</v>
      </c>
      <c r="D645" s="1" t="s">
        <v>153</v>
      </c>
      <c r="F645" s="1" t="s">
        <v>765</v>
      </c>
      <c r="H645" s="48">
        <v>100000</v>
      </c>
      <c r="K645" s="36">
        <v>46013</v>
      </c>
      <c r="M645" s="36" t="s">
        <v>649</v>
      </c>
      <c r="Q645" s="1" t="s">
        <v>670</v>
      </c>
      <c r="S645" s="1" t="s">
        <v>156</v>
      </c>
      <c r="T645" s="1" t="s">
        <v>780</v>
      </c>
      <c r="V645" s="1" t="s">
        <v>781</v>
      </c>
      <c r="W645" s="1" t="s">
        <v>156</v>
      </c>
      <c r="X645" s="1" t="s">
        <v>766</v>
      </c>
      <c r="AC645" s="1" t="s">
        <v>652</v>
      </c>
      <c r="AG645" s="1">
        <v>180</v>
      </c>
      <c r="AI645" s="1" t="s">
        <v>782</v>
      </c>
      <c r="AJ645" s="1" t="s">
        <v>156</v>
      </c>
    </row>
    <row r="646" spans="1:36" ht="60" x14ac:dyDescent="0.25">
      <c r="A646" s="1" t="s">
        <v>768</v>
      </c>
      <c r="B646" s="1">
        <v>21622</v>
      </c>
      <c r="D646" s="1" t="s">
        <v>1848</v>
      </c>
      <c r="F646" s="1" t="s">
        <v>58</v>
      </c>
      <c r="G646" s="1" t="s">
        <v>164</v>
      </c>
      <c r="H646" s="48">
        <v>88900</v>
      </c>
      <c r="K646" s="36">
        <v>45814</v>
      </c>
      <c r="L646" s="36">
        <v>46022</v>
      </c>
      <c r="M646" s="36">
        <v>45842</v>
      </c>
      <c r="N646" s="1" t="s">
        <v>1849</v>
      </c>
      <c r="O646" s="1" t="s">
        <v>620</v>
      </c>
      <c r="P646" s="1" t="s">
        <v>1850</v>
      </c>
      <c r="Q646" s="1" t="s">
        <v>646</v>
      </c>
      <c r="S646" s="1" t="s">
        <v>271</v>
      </c>
      <c r="T646" s="1" t="s">
        <v>692</v>
      </c>
      <c r="V646" s="1" t="s">
        <v>781</v>
      </c>
      <c r="W646" s="1" t="s">
        <v>85</v>
      </c>
      <c r="X646" s="1" t="s">
        <v>766</v>
      </c>
      <c r="AC646" s="1" t="s">
        <v>652</v>
      </c>
      <c r="AG646" s="1">
        <v>180</v>
      </c>
      <c r="AI646" s="1" t="s">
        <v>177</v>
      </c>
      <c r="AJ646" s="1" t="s">
        <v>85</v>
      </c>
    </row>
    <row r="647" spans="1:36" ht="60" x14ac:dyDescent="0.25">
      <c r="A647" s="1" t="s">
        <v>768</v>
      </c>
      <c r="B647" s="1">
        <v>21623</v>
      </c>
      <c r="D647" s="1" t="s">
        <v>1851</v>
      </c>
      <c r="F647" s="1" t="s">
        <v>58</v>
      </c>
      <c r="G647" s="1" t="s">
        <v>106</v>
      </c>
      <c r="H647" s="48">
        <v>17800</v>
      </c>
      <c r="K647" s="36">
        <v>45838</v>
      </c>
      <c r="L647" s="36">
        <v>45837</v>
      </c>
      <c r="M647" s="36">
        <v>45657</v>
      </c>
      <c r="N647" s="1" t="s">
        <v>634</v>
      </c>
      <c r="O647" s="1" t="s">
        <v>114</v>
      </c>
      <c r="P647" s="1">
        <v>2710417</v>
      </c>
      <c r="Q647" s="1" t="s">
        <v>665</v>
      </c>
      <c r="S647" s="1" t="s">
        <v>444</v>
      </c>
      <c r="T647" s="1" t="s">
        <v>402</v>
      </c>
      <c r="V647" s="1" t="s">
        <v>787</v>
      </c>
      <c r="W647" s="1" t="s">
        <v>683</v>
      </c>
      <c r="X647" s="1" t="s">
        <v>766</v>
      </c>
      <c r="AC647" s="1" t="s">
        <v>652</v>
      </c>
      <c r="AG647" s="1">
        <v>180</v>
      </c>
      <c r="AI647" s="1" t="s">
        <v>788</v>
      </c>
      <c r="AJ647" s="1" t="s">
        <v>444</v>
      </c>
    </row>
    <row r="648" spans="1:36" ht="60" x14ac:dyDescent="0.25">
      <c r="A648" s="1" t="s">
        <v>768</v>
      </c>
      <c r="B648" s="1">
        <v>21624</v>
      </c>
      <c r="D648" s="1" t="s">
        <v>1852</v>
      </c>
      <c r="F648" s="1" t="s">
        <v>58</v>
      </c>
      <c r="G648" s="1" t="s">
        <v>164</v>
      </c>
      <c r="H648" s="48">
        <v>97500</v>
      </c>
      <c r="K648" s="36">
        <v>45831</v>
      </c>
      <c r="L648" s="36">
        <v>46014</v>
      </c>
      <c r="M648" s="36">
        <v>45834</v>
      </c>
      <c r="N648" s="1" t="s">
        <v>1853</v>
      </c>
      <c r="O648" s="1" t="s">
        <v>114</v>
      </c>
      <c r="P648" s="1">
        <v>7745744</v>
      </c>
      <c r="Q648" s="1" t="s">
        <v>646</v>
      </c>
      <c r="S648" s="1" t="s">
        <v>582</v>
      </c>
      <c r="T648" s="1" t="s">
        <v>662</v>
      </c>
      <c r="V648" s="1" t="s">
        <v>801</v>
      </c>
      <c r="W648" s="1" t="s">
        <v>1150</v>
      </c>
      <c r="X648" s="1" t="s">
        <v>766</v>
      </c>
      <c r="AC648" s="1" t="s">
        <v>652</v>
      </c>
      <c r="AG648" s="1">
        <v>180</v>
      </c>
      <c r="AI648" s="1" t="s">
        <v>777</v>
      </c>
      <c r="AJ648" s="1" t="s">
        <v>976</v>
      </c>
    </row>
    <row r="649" spans="1:36" ht="30" x14ac:dyDescent="0.25">
      <c r="A649" s="1" t="s">
        <v>763</v>
      </c>
      <c r="B649" s="1">
        <v>21625</v>
      </c>
      <c r="D649" s="1" t="s">
        <v>1854</v>
      </c>
      <c r="F649" s="1" t="s">
        <v>765</v>
      </c>
      <c r="H649" s="48">
        <v>200000</v>
      </c>
      <c r="K649" s="36">
        <v>45901</v>
      </c>
      <c r="M649" s="36" t="s">
        <v>649</v>
      </c>
      <c r="Q649" s="1" t="s">
        <v>665</v>
      </c>
      <c r="S649" s="1" t="s">
        <v>1855</v>
      </c>
      <c r="T649" s="1" t="s">
        <v>641</v>
      </c>
      <c r="V649" s="1" t="s">
        <v>806</v>
      </c>
      <c r="W649" s="1" t="s">
        <v>466</v>
      </c>
      <c r="X649" s="1" t="s">
        <v>766</v>
      </c>
      <c r="AC649" s="1" t="s">
        <v>120</v>
      </c>
      <c r="AG649" s="1">
        <v>180</v>
      </c>
      <c r="AI649" s="1" t="s">
        <v>54</v>
      </c>
      <c r="AJ649" s="1" t="s">
        <v>1855</v>
      </c>
    </row>
    <row r="650" spans="1:36" ht="30" x14ac:dyDescent="0.25">
      <c r="A650" s="1" t="s">
        <v>763</v>
      </c>
      <c r="B650" s="1">
        <v>21626</v>
      </c>
      <c r="D650" s="1" t="s">
        <v>1856</v>
      </c>
      <c r="F650" s="1" t="s">
        <v>765</v>
      </c>
      <c r="H650" s="48">
        <v>16117500</v>
      </c>
      <c r="K650" s="36">
        <v>46113</v>
      </c>
      <c r="M650" s="36" t="s">
        <v>649</v>
      </c>
      <c r="Q650" s="1" t="s">
        <v>665</v>
      </c>
      <c r="S650" s="1" t="s">
        <v>248</v>
      </c>
      <c r="T650" s="1" t="s">
        <v>662</v>
      </c>
      <c r="V650" s="1" t="s">
        <v>801</v>
      </c>
      <c r="W650" s="1" t="s">
        <v>1150</v>
      </c>
      <c r="X650" s="1" t="s">
        <v>766</v>
      </c>
      <c r="AC650" s="1" t="s">
        <v>120</v>
      </c>
      <c r="AG650" s="1">
        <v>180</v>
      </c>
      <c r="AI650" s="1" t="s">
        <v>54</v>
      </c>
      <c r="AJ650" s="1" t="s">
        <v>489</v>
      </c>
    </row>
    <row r="651" spans="1:36" ht="60" x14ac:dyDescent="0.25">
      <c r="A651" s="1" t="s">
        <v>768</v>
      </c>
      <c r="B651" s="1">
        <v>21627</v>
      </c>
      <c r="D651" s="1" t="s">
        <v>1080</v>
      </c>
      <c r="F651" s="1" t="s">
        <v>58</v>
      </c>
      <c r="G651" s="1" t="s">
        <v>164</v>
      </c>
      <c r="H651" s="48">
        <v>10720</v>
      </c>
      <c r="K651" s="36">
        <v>45838</v>
      </c>
      <c r="L651" s="36">
        <v>45845</v>
      </c>
      <c r="M651" s="36">
        <v>45665</v>
      </c>
      <c r="N651" s="1" t="s">
        <v>1857</v>
      </c>
      <c r="O651" s="1" t="s">
        <v>114</v>
      </c>
      <c r="P651" s="1" t="s">
        <v>1610</v>
      </c>
      <c r="Q651" s="1" t="s">
        <v>549</v>
      </c>
      <c r="S651" s="1" t="s">
        <v>215</v>
      </c>
      <c r="T651" s="1" t="s">
        <v>811</v>
      </c>
      <c r="V651" s="1" t="s">
        <v>806</v>
      </c>
      <c r="W651" s="1" t="s">
        <v>812</v>
      </c>
      <c r="X651" s="1" t="s">
        <v>766</v>
      </c>
      <c r="AC651" s="1" t="s">
        <v>652</v>
      </c>
      <c r="AG651" s="1">
        <v>180</v>
      </c>
      <c r="AI651" s="1" t="s">
        <v>213</v>
      </c>
      <c r="AJ651" s="1" t="s">
        <v>215</v>
      </c>
    </row>
    <row r="652" spans="1:36" ht="60" x14ac:dyDescent="0.25">
      <c r="A652" s="1" t="s">
        <v>768</v>
      </c>
      <c r="B652" s="1">
        <v>21628</v>
      </c>
      <c r="D652" s="1" t="s">
        <v>1858</v>
      </c>
      <c r="F652" s="1" t="s">
        <v>58</v>
      </c>
      <c r="G652" s="1" t="s">
        <v>164</v>
      </c>
      <c r="H652" s="48">
        <v>70000</v>
      </c>
      <c r="K652" s="36">
        <v>45748</v>
      </c>
      <c r="L652" s="36">
        <v>45838</v>
      </c>
      <c r="M652" s="36">
        <v>45658</v>
      </c>
      <c r="N652" s="1" t="s">
        <v>1199</v>
      </c>
      <c r="O652" s="1" t="s">
        <v>114</v>
      </c>
      <c r="P652" s="1">
        <v>15188784</v>
      </c>
      <c r="Q652" s="1" t="s">
        <v>665</v>
      </c>
      <c r="S652" s="1" t="s">
        <v>657</v>
      </c>
      <c r="T652" s="1" t="s">
        <v>385</v>
      </c>
      <c r="V652" s="1" t="s">
        <v>787</v>
      </c>
      <c r="W652" s="1" t="s">
        <v>657</v>
      </c>
      <c r="X652" s="1" t="s">
        <v>44</v>
      </c>
      <c r="AC652" s="1" t="s">
        <v>652</v>
      </c>
      <c r="AG652" s="1">
        <v>180</v>
      </c>
      <c r="AI652" s="1" t="s">
        <v>788</v>
      </c>
      <c r="AJ652" s="1" t="s">
        <v>657</v>
      </c>
    </row>
    <row r="653" spans="1:36" ht="60" x14ac:dyDescent="0.25">
      <c r="A653" s="1" t="s">
        <v>768</v>
      </c>
      <c r="B653" s="1">
        <v>21629</v>
      </c>
      <c r="D653" s="1" t="s">
        <v>1859</v>
      </c>
      <c r="F653" s="1" t="s">
        <v>58</v>
      </c>
      <c r="G653" s="1" t="s">
        <v>164</v>
      </c>
      <c r="H653" s="48">
        <v>9287</v>
      </c>
      <c r="K653" s="36">
        <v>45705</v>
      </c>
      <c r="L653" s="36">
        <v>45841</v>
      </c>
      <c r="M653" s="36">
        <v>45661</v>
      </c>
      <c r="N653" s="1" t="s">
        <v>1778</v>
      </c>
      <c r="O653" s="1" t="s">
        <v>114</v>
      </c>
      <c r="P653" s="1">
        <v>1230435</v>
      </c>
      <c r="Q653" s="1" t="s">
        <v>665</v>
      </c>
      <c r="S653" s="1" t="s">
        <v>1860</v>
      </c>
      <c r="T653" s="1" t="s">
        <v>811</v>
      </c>
      <c r="V653" s="1" t="s">
        <v>976</v>
      </c>
      <c r="W653" s="1" t="s">
        <v>489</v>
      </c>
      <c r="X653" s="1" t="s">
        <v>766</v>
      </c>
      <c r="AC653" s="1" t="s">
        <v>120</v>
      </c>
      <c r="AG653" s="1">
        <v>180</v>
      </c>
      <c r="AI653" s="1" t="s">
        <v>788</v>
      </c>
      <c r="AJ653" s="1" t="s">
        <v>1860</v>
      </c>
    </row>
    <row r="654" spans="1:36" ht="60" x14ac:dyDescent="0.25">
      <c r="A654" s="1" t="s">
        <v>768</v>
      </c>
      <c r="B654" s="1">
        <v>21630</v>
      </c>
      <c r="D654" s="1" t="s">
        <v>1861</v>
      </c>
      <c r="F654" s="1" t="s">
        <v>58</v>
      </c>
      <c r="G654" s="1" t="s">
        <v>164</v>
      </c>
      <c r="H654" s="48">
        <v>25000</v>
      </c>
      <c r="K654" s="36">
        <v>45748</v>
      </c>
      <c r="L654" s="36">
        <v>45869</v>
      </c>
      <c r="M654" s="36">
        <v>45689</v>
      </c>
      <c r="N654" s="1" t="s">
        <v>1862</v>
      </c>
      <c r="O654" s="1" t="s">
        <v>114</v>
      </c>
      <c r="P654" s="1" t="s">
        <v>1863</v>
      </c>
      <c r="Q654" s="1" t="s">
        <v>646</v>
      </c>
      <c r="S654" s="1" t="s">
        <v>1747</v>
      </c>
      <c r="T654" s="1" t="s">
        <v>385</v>
      </c>
      <c r="V654" s="1" t="s">
        <v>787</v>
      </c>
      <c r="W654" s="1" t="s">
        <v>657</v>
      </c>
      <c r="X654" s="1" t="s">
        <v>766</v>
      </c>
      <c r="AC654" s="1" t="s">
        <v>652</v>
      </c>
      <c r="AG654" s="1">
        <v>180</v>
      </c>
      <c r="AI654" s="1" t="s">
        <v>149</v>
      </c>
      <c r="AJ654" s="1" t="s">
        <v>657</v>
      </c>
    </row>
    <row r="655" spans="1:36" ht="60" x14ac:dyDescent="0.25">
      <c r="A655" s="1" t="s">
        <v>768</v>
      </c>
      <c r="B655" s="1">
        <v>21631</v>
      </c>
      <c r="D655" s="1" t="s">
        <v>1864</v>
      </c>
      <c r="F655" s="1" t="s">
        <v>58</v>
      </c>
      <c r="G655" s="1" t="s">
        <v>164</v>
      </c>
      <c r="H655" s="48">
        <v>54700</v>
      </c>
      <c r="K655" s="36">
        <v>45810</v>
      </c>
      <c r="L655" s="36">
        <v>46022</v>
      </c>
      <c r="M655" s="36">
        <v>45842</v>
      </c>
      <c r="N655" s="1" t="s">
        <v>1865</v>
      </c>
      <c r="O655" s="1" t="s">
        <v>114</v>
      </c>
      <c r="P655" s="1">
        <v>11316635</v>
      </c>
      <c r="Q655" s="1" t="s">
        <v>646</v>
      </c>
      <c r="S655" s="1" t="s">
        <v>1866</v>
      </c>
      <c r="T655" s="1" t="s">
        <v>385</v>
      </c>
      <c r="V655" s="1" t="s">
        <v>787</v>
      </c>
      <c r="W655" s="1" t="s">
        <v>657</v>
      </c>
      <c r="X655" s="1" t="s">
        <v>766</v>
      </c>
      <c r="AC655" s="1" t="s">
        <v>652</v>
      </c>
      <c r="AG655" s="1">
        <v>180</v>
      </c>
      <c r="AI655" s="1" t="s">
        <v>177</v>
      </c>
      <c r="AJ655" s="1" t="s">
        <v>657</v>
      </c>
    </row>
    <row r="656" spans="1:36" ht="30" x14ac:dyDescent="0.25">
      <c r="A656" s="1" t="s">
        <v>763</v>
      </c>
      <c r="B656" s="1">
        <v>21631.1</v>
      </c>
      <c r="D656" s="1" t="s">
        <v>1867</v>
      </c>
      <c r="F656" s="1" t="s">
        <v>765</v>
      </c>
      <c r="H656" s="48">
        <v>142569</v>
      </c>
      <c r="K656" s="36">
        <v>45901</v>
      </c>
      <c r="M656" s="36" t="s">
        <v>649</v>
      </c>
      <c r="Q656" s="1" t="s">
        <v>549</v>
      </c>
      <c r="S656" s="1" t="s">
        <v>812</v>
      </c>
      <c r="T656" s="1" t="s">
        <v>811</v>
      </c>
      <c r="V656" s="1" t="s">
        <v>792</v>
      </c>
      <c r="W656" s="1" t="s">
        <v>812</v>
      </c>
      <c r="X656" s="1" t="s">
        <v>766</v>
      </c>
      <c r="AC656" s="1" t="s">
        <v>652</v>
      </c>
      <c r="AG656" s="1">
        <v>180</v>
      </c>
      <c r="AI656" s="1" t="s">
        <v>213</v>
      </c>
      <c r="AJ656" s="1" t="s">
        <v>1868</v>
      </c>
    </row>
    <row r="657" spans="1:36" ht="60" x14ac:dyDescent="0.25">
      <c r="A657" s="1" t="s">
        <v>768</v>
      </c>
      <c r="B657" s="1">
        <v>21632</v>
      </c>
      <c r="D657" s="1" t="s">
        <v>1869</v>
      </c>
      <c r="F657" s="1" t="s">
        <v>58</v>
      </c>
      <c r="G657" s="1" t="s">
        <v>164</v>
      </c>
      <c r="H657" s="48">
        <v>21905</v>
      </c>
      <c r="K657" s="36">
        <v>45870</v>
      </c>
      <c r="L657" s="36">
        <v>46234</v>
      </c>
      <c r="M657" s="36">
        <v>46054</v>
      </c>
      <c r="N657" s="1" t="s">
        <v>1870</v>
      </c>
      <c r="O657" s="1" t="s">
        <v>114</v>
      </c>
      <c r="P657" s="1">
        <v>3822761</v>
      </c>
      <c r="Q657" s="1" t="s">
        <v>646</v>
      </c>
      <c r="S657" s="1" t="s">
        <v>1871</v>
      </c>
      <c r="T657" s="1" t="s">
        <v>811</v>
      </c>
      <c r="V657" s="1" t="s">
        <v>792</v>
      </c>
      <c r="W657" s="1" t="s">
        <v>282</v>
      </c>
      <c r="X657" s="1" t="s">
        <v>44</v>
      </c>
      <c r="AC657" s="1" t="s">
        <v>652</v>
      </c>
      <c r="AG657" s="1">
        <v>180</v>
      </c>
      <c r="AI657" s="1" t="s">
        <v>177</v>
      </c>
      <c r="AJ657" s="1" t="s">
        <v>552</v>
      </c>
    </row>
    <row r="658" spans="1:36" ht="30" x14ac:dyDescent="0.25">
      <c r="A658" s="1" t="s">
        <v>763</v>
      </c>
      <c r="B658" s="1">
        <v>21632.1</v>
      </c>
      <c r="D658" s="1" t="s">
        <v>1872</v>
      </c>
      <c r="F658" s="1" t="s">
        <v>765</v>
      </c>
      <c r="H658" s="48">
        <v>142569</v>
      </c>
      <c r="K658" s="36">
        <v>46265</v>
      </c>
      <c r="M658" s="36" t="s">
        <v>649</v>
      </c>
      <c r="Q658" s="1" t="s">
        <v>549</v>
      </c>
      <c r="S658" s="1" t="s">
        <v>812</v>
      </c>
      <c r="T658" s="1" t="s">
        <v>811</v>
      </c>
      <c r="V658" s="1" t="s">
        <v>792</v>
      </c>
      <c r="W658" s="1" t="s">
        <v>812</v>
      </c>
      <c r="X658" s="1" t="s">
        <v>766</v>
      </c>
      <c r="AC658" s="1" t="s">
        <v>652</v>
      </c>
      <c r="AG658" s="1">
        <v>180</v>
      </c>
      <c r="AI658" s="1" t="s">
        <v>213</v>
      </c>
      <c r="AJ658" s="1" t="s">
        <v>1868</v>
      </c>
    </row>
    <row r="659" spans="1:36" customFormat="1" x14ac:dyDescent="0.25">
      <c r="A659" t="s">
        <v>768</v>
      </c>
      <c r="B659">
        <v>21633</v>
      </c>
      <c r="D659" t="s">
        <v>1873</v>
      </c>
      <c r="F659" t="s">
        <v>58</v>
      </c>
      <c r="G659" t="s">
        <v>164</v>
      </c>
      <c r="H659" s="58">
        <v>7987</v>
      </c>
      <c r="K659" s="9">
        <v>45839</v>
      </c>
      <c r="L659" s="9">
        <v>45869</v>
      </c>
      <c r="M659" s="9">
        <v>45689</v>
      </c>
      <c r="N659" t="s">
        <v>519</v>
      </c>
      <c r="O659" t="s">
        <v>114</v>
      </c>
      <c r="P659">
        <v>1230435</v>
      </c>
      <c r="Q659" t="s">
        <v>665</v>
      </c>
      <c r="S659" t="s">
        <v>1467</v>
      </c>
      <c r="T659" t="s">
        <v>662</v>
      </c>
      <c r="V659" t="s">
        <v>787</v>
      </c>
      <c r="W659" t="s">
        <v>921</v>
      </c>
      <c r="X659" t="s">
        <v>766</v>
      </c>
      <c r="AC659" t="s">
        <v>120</v>
      </c>
      <c r="AG659">
        <v>180</v>
      </c>
      <c r="AI659" t="s">
        <v>54</v>
      </c>
      <c r="AJ659" t="s">
        <v>489</v>
      </c>
    </row>
    <row r="660" spans="1:36" customFormat="1" x14ac:dyDescent="0.25">
      <c r="A660" t="s">
        <v>768</v>
      </c>
      <c r="B660">
        <v>21634</v>
      </c>
      <c r="D660" t="s">
        <v>1874</v>
      </c>
      <c r="F660" t="s">
        <v>58</v>
      </c>
      <c r="G660" t="s">
        <v>164</v>
      </c>
      <c r="H660" s="58">
        <v>23126</v>
      </c>
      <c r="K660" s="9">
        <v>45809</v>
      </c>
      <c r="L660" s="9">
        <v>46173</v>
      </c>
      <c r="M660" s="9">
        <v>45993</v>
      </c>
      <c r="N660" t="s">
        <v>1875</v>
      </c>
      <c r="O660" t="s">
        <v>114</v>
      </c>
      <c r="P660">
        <v>653331</v>
      </c>
      <c r="Q660" t="s">
        <v>670</v>
      </c>
      <c r="S660" t="s">
        <v>298</v>
      </c>
      <c r="T660" t="s">
        <v>617</v>
      </c>
      <c r="V660" t="s">
        <v>781</v>
      </c>
      <c r="W660" t="s">
        <v>298</v>
      </c>
      <c r="X660" t="s">
        <v>44</v>
      </c>
      <c r="AC660" t="s">
        <v>652</v>
      </c>
      <c r="AG660">
        <v>180</v>
      </c>
      <c r="AI660" t="s">
        <v>875</v>
      </c>
      <c r="AJ660" t="s">
        <v>298</v>
      </c>
    </row>
    <row r="661" spans="1:36" ht="60" x14ac:dyDescent="0.25">
      <c r="A661" s="1" t="s">
        <v>768</v>
      </c>
      <c r="B661" s="1">
        <v>21635</v>
      </c>
      <c r="D661" s="1" t="s">
        <v>1876</v>
      </c>
      <c r="F661" s="1" t="s">
        <v>58</v>
      </c>
      <c r="G661" s="1" t="s">
        <v>164</v>
      </c>
      <c r="H661" s="48">
        <v>5050</v>
      </c>
      <c r="K661" s="36">
        <v>45869</v>
      </c>
      <c r="L661" s="36">
        <v>45900</v>
      </c>
      <c r="M661" s="36">
        <v>45720</v>
      </c>
      <c r="N661" s="1" t="s">
        <v>1877</v>
      </c>
      <c r="O661" s="1" t="s">
        <v>114</v>
      </c>
      <c r="P661" s="1">
        <v>2544228</v>
      </c>
      <c r="Q661" s="1" t="s">
        <v>665</v>
      </c>
      <c r="S661" s="1" t="s">
        <v>1336</v>
      </c>
      <c r="T661" s="1" t="s">
        <v>385</v>
      </c>
      <c r="V661" s="1" t="s">
        <v>787</v>
      </c>
      <c r="W661" s="1" t="s">
        <v>205</v>
      </c>
      <c r="X661" s="1" t="s">
        <v>766</v>
      </c>
      <c r="AC661" s="1" t="s">
        <v>120</v>
      </c>
      <c r="AG661" s="1">
        <v>180</v>
      </c>
      <c r="AI661" s="1" t="s">
        <v>788</v>
      </c>
      <c r="AJ661" s="1" t="s">
        <v>1336</v>
      </c>
    </row>
    <row r="662" spans="1:36" customFormat="1" x14ac:dyDescent="0.25">
      <c r="A662" t="s">
        <v>763</v>
      </c>
      <c r="B662">
        <v>21636</v>
      </c>
      <c r="D662" t="s">
        <v>1991</v>
      </c>
      <c r="F662" t="s">
        <v>765</v>
      </c>
      <c r="H662" s="58">
        <v>100000</v>
      </c>
      <c r="K662" s="9">
        <v>45901</v>
      </c>
      <c r="M662" t="s">
        <v>649</v>
      </c>
      <c r="Q662" t="s">
        <v>646</v>
      </c>
      <c r="S662" t="s">
        <v>85</v>
      </c>
      <c r="T662" t="s">
        <v>692</v>
      </c>
      <c r="V662" t="s">
        <v>781</v>
      </c>
      <c r="W662" t="s">
        <v>85</v>
      </c>
      <c r="X662" t="s">
        <v>766</v>
      </c>
      <c r="AC662" t="s">
        <v>652</v>
      </c>
      <c r="AG662">
        <v>180</v>
      </c>
      <c r="AI662" t="s">
        <v>177</v>
      </c>
      <c r="AJ662" t="s">
        <v>1428</v>
      </c>
    </row>
    <row r="663" spans="1:36" customFormat="1" x14ac:dyDescent="0.25">
      <c r="A663" t="s">
        <v>763</v>
      </c>
      <c r="B663">
        <v>21637</v>
      </c>
      <c r="D663" t="s">
        <v>1992</v>
      </c>
      <c r="F663" t="s">
        <v>765</v>
      </c>
      <c r="H663" s="58">
        <v>560000</v>
      </c>
      <c r="K663" s="9">
        <v>46113</v>
      </c>
      <c r="M663" t="s">
        <v>649</v>
      </c>
      <c r="Q663" t="s">
        <v>665</v>
      </c>
      <c r="S663" t="s">
        <v>390</v>
      </c>
      <c r="T663" t="s">
        <v>385</v>
      </c>
      <c r="V663" t="s">
        <v>787</v>
      </c>
      <c r="W663" t="s">
        <v>659</v>
      </c>
      <c r="X663" t="s">
        <v>766</v>
      </c>
      <c r="AC663" t="s">
        <v>120</v>
      </c>
      <c r="AG663">
        <v>180</v>
      </c>
      <c r="AI663" t="s">
        <v>788</v>
      </c>
      <c r="AJ663" t="s">
        <v>390</v>
      </c>
    </row>
  </sheetData>
  <autoFilter ref="A1:AI644" xr:uid="{F54A463E-3F5B-448C-BAC9-FA6CF5323F3A}"/>
  <phoneticPr fontId="9" type="noConversion"/>
  <conditionalFormatting sqref="B1:B482 B484:B1048576">
    <cfRule type="expression" dxfId="28" priority="5">
      <formula>ISNUMBER(MATCH(B1,#REF!,0))</formula>
    </cfRule>
    <cfRule type="duplicateValues" dxfId="27" priority="5613"/>
  </conditionalFormatting>
  <conditionalFormatting sqref="D2:D13">
    <cfRule type="containsText" dxfId="26" priority="1" operator="containsText" text="test">
      <formula>NOT(ISERROR(SEARCH("test",D2)))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61539D8-4C36-42F9-B927-9BEA500975D4}">
            <xm:f>ISNUMBER(MATCH(B1,'Active and emerging'!B:B,0))</xm:f>
            <x14:dxf>
              <font>
                <color rgb="FF00B050"/>
              </font>
            </x14:dxf>
          </x14:cfRule>
          <xm:sqref>B1:B482 B484:B1048576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208"/>
  <sheetViews>
    <sheetView topLeftCell="A106" zoomScaleNormal="100" workbookViewId="0">
      <selection activeCell="B78" sqref="B78"/>
    </sheetView>
  </sheetViews>
  <sheetFormatPr defaultRowHeight="15" customHeight="1" x14ac:dyDescent="0.25"/>
  <cols>
    <col min="1" max="1" width="31" customWidth="1"/>
    <col min="2" max="2" width="52.5703125" customWidth="1"/>
    <col min="3" max="3" width="46.140625" customWidth="1"/>
    <col min="4" max="4" width="42.28515625" customWidth="1"/>
    <col min="5" max="5" width="24.85546875" customWidth="1"/>
    <col min="10" max="10" width="27.42578125" customWidth="1"/>
    <col min="11" max="11" width="37.42578125" bestFit="1" customWidth="1"/>
    <col min="12" max="12" width="20.5703125" bestFit="1" customWidth="1"/>
    <col min="13" max="13" width="32.5703125" bestFit="1" customWidth="1"/>
    <col min="14" max="14" width="21.5703125" bestFit="1" customWidth="1"/>
    <col min="21" max="21" width="96" customWidth="1"/>
    <col min="22" max="22" width="21.5703125" bestFit="1" customWidth="1"/>
  </cols>
  <sheetData>
    <row r="1" spans="1:21" x14ac:dyDescent="0.25">
      <c r="A1" s="9"/>
    </row>
    <row r="2" spans="1:21" x14ac:dyDescent="0.25">
      <c r="A2" s="70" t="s">
        <v>1882</v>
      </c>
      <c r="J2" s="70" t="s">
        <v>1883</v>
      </c>
    </row>
    <row r="3" spans="1:21" x14ac:dyDescent="0.25">
      <c r="B3" s="71" t="s">
        <v>33</v>
      </c>
      <c r="C3" s="70" t="s">
        <v>1884</v>
      </c>
      <c r="D3" s="70" t="s">
        <v>1885</v>
      </c>
      <c r="E3" s="70" t="s">
        <v>1886</v>
      </c>
      <c r="J3" s="72" t="s">
        <v>1887</v>
      </c>
    </row>
    <row r="4" spans="1:21" s="73" customFormat="1" x14ac:dyDescent="0.25">
      <c r="A4" s="73" t="s">
        <v>1888</v>
      </c>
      <c r="B4" s="73" t="s">
        <v>727</v>
      </c>
      <c r="C4" s="10" t="s">
        <v>1889</v>
      </c>
      <c r="D4" s="73" t="s">
        <v>1890</v>
      </c>
      <c r="E4" s="73" t="s">
        <v>33</v>
      </c>
      <c r="J4" s="9"/>
      <c r="K4"/>
      <c r="L4"/>
      <c r="M4"/>
      <c r="N4"/>
      <c r="O4"/>
      <c r="P4"/>
      <c r="Q4"/>
      <c r="R4"/>
      <c r="S4"/>
      <c r="T4"/>
      <c r="U4"/>
    </row>
    <row r="5" spans="1:21" s="73" customFormat="1" x14ac:dyDescent="0.25">
      <c r="A5" s="73" t="s">
        <v>1891</v>
      </c>
      <c r="B5" s="73" t="s">
        <v>301</v>
      </c>
      <c r="C5" s="10" t="s">
        <v>1892</v>
      </c>
      <c r="D5" s="73" t="s">
        <v>1890</v>
      </c>
      <c r="E5" s="73" t="s">
        <v>33</v>
      </c>
      <c r="J5" s="70"/>
      <c r="K5"/>
      <c r="L5"/>
      <c r="M5"/>
      <c r="N5"/>
      <c r="O5"/>
      <c r="P5"/>
      <c r="Q5"/>
      <c r="R5"/>
      <c r="S5" s="70"/>
      <c r="T5"/>
      <c r="U5"/>
    </row>
    <row r="6" spans="1:21" s="73" customFormat="1" x14ac:dyDescent="0.25">
      <c r="A6" s="73" t="s">
        <v>1893</v>
      </c>
      <c r="B6" s="73" t="s">
        <v>93</v>
      </c>
      <c r="C6" s="10" t="s">
        <v>1894</v>
      </c>
      <c r="D6" s="73" t="s">
        <v>1890</v>
      </c>
      <c r="E6" s="73" t="s">
        <v>33</v>
      </c>
      <c r="J6"/>
      <c r="K6" s="70"/>
      <c r="L6" s="70"/>
      <c r="M6" s="70"/>
      <c r="N6" s="70"/>
      <c r="O6"/>
      <c r="P6"/>
      <c r="Q6"/>
      <c r="R6"/>
      <c r="S6" s="72"/>
      <c r="T6"/>
      <c r="U6"/>
    </row>
    <row r="7" spans="1:21" s="73" customFormat="1" x14ac:dyDescent="0.25">
      <c r="A7" s="73" t="s">
        <v>1895</v>
      </c>
      <c r="B7" s="73" t="s">
        <v>32</v>
      </c>
      <c r="C7" s="10" t="s">
        <v>1896</v>
      </c>
      <c r="D7" s="73" t="s">
        <v>1890</v>
      </c>
      <c r="E7" s="73" t="s">
        <v>33</v>
      </c>
      <c r="L7" s="10"/>
    </row>
    <row r="8" spans="1:21" s="73" customFormat="1" x14ac:dyDescent="0.25">
      <c r="A8" s="73" t="s">
        <v>1897</v>
      </c>
      <c r="B8" s="73" t="s">
        <v>147</v>
      </c>
      <c r="C8" s="3" t="s">
        <v>1898</v>
      </c>
      <c r="D8" s="73" t="s">
        <v>1890</v>
      </c>
      <c r="E8" s="73" t="s">
        <v>33</v>
      </c>
      <c r="L8" s="10"/>
    </row>
    <row r="9" spans="1:21" s="73" customFormat="1" x14ac:dyDescent="0.25">
      <c r="A9" s="73" t="s">
        <v>1899</v>
      </c>
      <c r="B9" s="73" t="s">
        <v>1880</v>
      </c>
      <c r="C9" s="10" t="s">
        <v>1900</v>
      </c>
      <c r="D9" s="73" t="s">
        <v>1890</v>
      </c>
      <c r="E9" s="73" t="s">
        <v>33</v>
      </c>
      <c r="L9" s="10"/>
      <c r="T9" s="71"/>
    </row>
    <row r="10" spans="1:21" s="73" customFormat="1" x14ac:dyDescent="0.25">
      <c r="L10" s="10"/>
      <c r="U10" s="10"/>
    </row>
    <row r="11" spans="1:21" s="73" customFormat="1" x14ac:dyDescent="0.25">
      <c r="B11" s="71" t="s">
        <v>110</v>
      </c>
      <c r="L11" s="3"/>
      <c r="U11" s="10"/>
    </row>
    <row r="12" spans="1:21" s="73" customFormat="1" x14ac:dyDescent="0.25">
      <c r="A12" s="73" t="s">
        <v>1901</v>
      </c>
      <c r="B12" s="73" t="s">
        <v>402</v>
      </c>
      <c r="C12" s="10" t="s">
        <v>1902</v>
      </c>
      <c r="D12" s="73" t="s">
        <v>1903</v>
      </c>
      <c r="E12" s="73" t="s">
        <v>110</v>
      </c>
      <c r="L12" s="10"/>
      <c r="U12" s="10"/>
    </row>
    <row r="13" spans="1:21" s="73" customFormat="1" x14ac:dyDescent="0.25">
      <c r="A13" s="73" t="s">
        <v>1904</v>
      </c>
      <c r="B13" s="73" t="s">
        <v>51</v>
      </c>
      <c r="C13" s="10" t="s">
        <v>1905</v>
      </c>
      <c r="D13" s="73" t="s">
        <v>1903</v>
      </c>
      <c r="E13" s="73" t="s">
        <v>110</v>
      </c>
      <c r="U13" s="10"/>
    </row>
    <row r="14" spans="1:21" s="73" customFormat="1" x14ac:dyDescent="0.25">
      <c r="A14" s="73" t="s">
        <v>1906</v>
      </c>
      <c r="B14" s="73" t="s">
        <v>182</v>
      </c>
      <c r="C14" s="10" t="s">
        <v>1907</v>
      </c>
      <c r="D14" s="73" t="s">
        <v>1908</v>
      </c>
      <c r="E14" s="73" t="s">
        <v>110</v>
      </c>
      <c r="K14" s="71"/>
      <c r="U14" s="10"/>
    </row>
    <row r="15" spans="1:21" s="73" customFormat="1" x14ac:dyDescent="0.25">
      <c r="A15" s="73" t="s">
        <v>1909</v>
      </c>
      <c r="B15" s="73" t="s">
        <v>189</v>
      </c>
      <c r="C15" s="10" t="s">
        <v>1910</v>
      </c>
      <c r="D15" s="73" t="s">
        <v>1890</v>
      </c>
      <c r="E15" s="73" t="s">
        <v>110</v>
      </c>
      <c r="L15" s="10"/>
      <c r="U15" s="10"/>
    </row>
    <row r="16" spans="1:21" s="73" customFormat="1" x14ac:dyDescent="0.25">
      <c r="A16" s="73" t="s">
        <v>1911</v>
      </c>
      <c r="B16" s="73" t="s">
        <v>1912</v>
      </c>
      <c r="C16" s="10" t="s">
        <v>1913</v>
      </c>
      <c r="D16" s="73" t="s">
        <v>1914</v>
      </c>
      <c r="E16" s="73" t="s">
        <v>110</v>
      </c>
      <c r="L16" s="10"/>
      <c r="U16" s="10"/>
    </row>
    <row r="17" spans="1:21" s="73" customFormat="1" x14ac:dyDescent="0.25">
      <c r="L17" s="10"/>
      <c r="U17" s="10"/>
    </row>
    <row r="18" spans="1:21" s="73" customFormat="1" x14ac:dyDescent="0.25">
      <c r="B18" s="71" t="s">
        <v>88</v>
      </c>
      <c r="L18" s="10"/>
      <c r="U18" s="10"/>
    </row>
    <row r="19" spans="1:21" s="73" customFormat="1" x14ac:dyDescent="0.25">
      <c r="A19" s="73" t="s">
        <v>1915</v>
      </c>
      <c r="B19" s="73" t="s">
        <v>62</v>
      </c>
      <c r="C19" s="10" t="s">
        <v>1916</v>
      </c>
      <c r="D19" s="73" t="s">
        <v>1903</v>
      </c>
      <c r="E19" s="73" t="s">
        <v>88</v>
      </c>
      <c r="L19" s="10"/>
      <c r="U19" s="10"/>
    </row>
    <row r="20" spans="1:21" s="73" customFormat="1" x14ac:dyDescent="0.25">
      <c r="A20" s="73" t="s">
        <v>1917</v>
      </c>
      <c r="B20" t="s">
        <v>100</v>
      </c>
      <c r="C20" s="3" t="s">
        <v>1918</v>
      </c>
      <c r="D20" s="74" t="s">
        <v>1919</v>
      </c>
      <c r="E20" s="73" t="s">
        <v>88</v>
      </c>
      <c r="U20" s="10"/>
    </row>
    <row r="21" spans="1:21" s="73" customFormat="1" x14ac:dyDescent="0.25">
      <c r="A21" s="73" t="s">
        <v>1920</v>
      </c>
      <c r="B21" s="73" t="s">
        <v>87</v>
      </c>
      <c r="C21" s="10" t="s">
        <v>1921</v>
      </c>
      <c r="D21" s="74" t="s">
        <v>1922</v>
      </c>
      <c r="E21" s="73" t="s">
        <v>88</v>
      </c>
      <c r="K21" s="71"/>
      <c r="U21" s="10"/>
    </row>
    <row r="22" spans="1:21" x14ac:dyDescent="0.25">
      <c r="B22" t="s">
        <v>1923</v>
      </c>
      <c r="C22" s="3" t="s">
        <v>1924</v>
      </c>
      <c r="D22" s="73" t="s">
        <v>1903</v>
      </c>
      <c r="E22" s="73" t="s">
        <v>88</v>
      </c>
      <c r="J22" s="73"/>
      <c r="K22" s="73"/>
      <c r="L22" s="10"/>
      <c r="M22" s="74"/>
      <c r="N22" s="73"/>
      <c r="O22" s="73"/>
      <c r="P22" s="73"/>
      <c r="Q22" s="73"/>
      <c r="R22" s="73"/>
      <c r="S22" s="73"/>
      <c r="T22" s="73"/>
      <c r="U22" s="10"/>
    </row>
    <row r="23" spans="1:21" x14ac:dyDescent="0.25">
      <c r="C23" s="3"/>
      <c r="J23" s="73"/>
      <c r="K23" s="73"/>
      <c r="L23" s="10"/>
      <c r="M23" s="74"/>
      <c r="N23" s="73"/>
      <c r="O23" s="73"/>
      <c r="P23" s="73"/>
      <c r="Q23" s="73"/>
      <c r="R23" s="73"/>
      <c r="S23" s="73"/>
      <c r="T23" s="73"/>
      <c r="U23" s="10"/>
    </row>
    <row r="24" spans="1:21" x14ac:dyDescent="0.25">
      <c r="A24" t="s">
        <v>1925</v>
      </c>
      <c r="B24" t="s">
        <v>1925</v>
      </c>
      <c r="C24" s="3" t="s">
        <v>1925</v>
      </c>
      <c r="D24" t="s">
        <v>1925</v>
      </c>
      <c r="E24" t="s">
        <v>1925</v>
      </c>
      <c r="J24" s="73"/>
      <c r="K24" s="3"/>
      <c r="L24" s="74"/>
      <c r="M24" s="73"/>
      <c r="N24" s="73"/>
      <c r="O24" s="73"/>
      <c r="P24" s="73"/>
      <c r="Q24" s="73"/>
      <c r="R24" s="73"/>
      <c r="S24" s="73"/>
      <c r="T24" s="10"/>
    </row>
    <row r="25" spans="1:21" x14ac:dyDescent="0.25">
      <c r="C25" s="3"/>
      <c r="J25" s="73"/>
      <c r="K25" s="73"/>
      <c r="L25" s="10"/>
      <c r="M25" s="74"/>
      <c r="N25" s="73"/>
      <c r="O25" s="73"/>
      <c r="P25" s="73"/>
      <c r="Q25" s="73"/>
      <c r="R25" s="73"/>
      <c r="S25" s="73"/>
      <c r="T25" s="73"/>
      <c r="U25" s="10"/>
    </row>
    <row r="26" spans="1:21" ht="15" customHeight="1" x14ac:dyDescent="0.25">
      <c r="L26" s="3"/>
      <c r="U26" s="3"/>
    </row>
    <row r="27" spans="1:21" x14ac:dyDescent="0.25">
      <c r="A27" s="75" t="s">
        <v>1926</v>
      </c>
      <c r="L27" s="3"/>
      <c r="U27" s="3"/>
    </row>
    <row r="28" spans="1:21" x14ac:dyDescent="0.25">
      <c r="A28" t="s">
        <v>78</v>
      </c>
      <c r="B28" t="s">
        <v>1927</v>
      </c>
      <c r="T28" s="70"/>
    </row>
    <row r="29" spans="1:21" x14ac:dyDescent="0.25">
      <c r="A29" t="s">
        <v>49</v>
      </c>
      <c r="B29" t="s">
        <v>1928</v>
      </c>
      <c r="J29" s="75"/>
      <c r="U29" s="3"/>
    </row>
    <row r="30" spans="1:21" x14ac:dyDescent="0.25">
      <c r="A30" t="s">
        <v>61</v>
      </c>
      <c r="B30" t="s">
        <v>1929</v>
      </c>
      <c r="J30" s="76"/>
      <c r="U30" s="3"/>
    </row>
    <row r="31" spans="1:21" x14ac:dyDescent="0.25">
      <c r="A31" t="s">
        <v>1930</v>
      </c>
      <c r="B31" t="s">
        <v>1931</v>
      </c>
      <c r="U31" s="3"/>
    </row>
    <row r="32" spans="1:21" x14ac:dyDescent="0.25">
      <c r="U32" s="3"/>
    </row>
    <row r="33" spans="1:21" x14ac:dyDescent="0.25">
      <c r="A33" s="75" t="s">
        <v>1932</v>
      </c>
      <c r="J33" s="75"/>
      <c r="U33" s="3"/>
    </row>
    <row r="34" spans="1:21" ht="15.75" x14ac:dyDescent="0.25">
      <c r="A34" s="4" t="s">
        <v>713</v>
      </c>
      <c r="B34" s="76"/>
      <c r="C34" s="76"/>
      <c r="D34" s="77"/>
      <c r="E34" s="77"/>
      <c r="F34" s="77"/>
      <c r="G34" s="77"/>
      <c r="H34" s="77"/>
      <c r="J34" s="4"/>
      <c r="K34" s="76"/>
      <c r="L34" s="76"/>
      <c r="M34" s="77"/>
      <c r="N34" s="77"/>
      <c r="O34" s="77"/>
      <c r="P34" s="77"/>
      <c r="Q34" s="77"/>
      <c r="U34" s="3"/>
    </row>
    <row r="35" spans="1:21" ht="15.75" x14ac:dyDescent="0.25">
      <c r="A35" s="4" t="s">
        <v>98</v>
      </c>
      <c r="B35" s="76" t="s">
        <v>1933</v>
      </c>
      <c r="C35" s="76"/>
      <c r="D35" s="77"/>
      <c r="E35" s="77"/>
      <c r="F35" s="77"/>
      <c r="G35" s="77"/>
      <c r="H35" s="77"/>
      <c r="J35" s="4"/>
      <c r="K35" s="76"/>
      <c r="L35" s="76"/>
      <c r="M35" s="77"/>
      <c r="N35" s="77"/>
      <c r="O35" s="77"/>
      <c r="P35" s="77"/>
      <c r="Q35" s="77"/>
      <c r="U35" s="3"/>
    </row>
    <row r="36" spans="1:21" ht="15.75" x14ac:dyDescent="0.25">
      <c r="A36" s="4" t="s">
        <v>144</v>
      </c>
      <c r="B36" s="76"/>
      <c r="C36" s="76"/>
      <c r="D36" s="77"/>
      <c r="E36" s="77"/>
      <c r="F36" s="77"/>
      <c r="G36" s="77"/>
      <c r="H36" s="77"/>
      <c r="J36" s="4"/>
      <c r="K36" s="76"/>
      <c r="L36" s="76"/>
      <c r="M36" s="77"/>
      <c r="N36" s="77"/>
      <c r="O36" s="77"/>
      <c r="P36" s="77"/>
      <c r="Q36" s="77"/>
      <c r="U36" s="3"/>
    </row>
    <row r="37" spans="1:21" ht="15.75" x14ac:dyDescent="0.25">
      <c r="A37" s="4" t="s">
        <v>488</v>
      </c>
      <c r="B37" s="76" t="s">
        <v>1934</v>
      </c>
      <c r="C37" s="76"/>
      <c r="D37" s="77"/>
      <c r="E37" s="77"/>
      <c r="F37" s="77"/>
      <c r="G37" s="77"/>
      <c r="H37" s="77"/>
      <c r="J37" s="4"/>
      <c r="K37" s="76"/>
      <c r="L37" s="76"/>
      <c r="M37" s="77"/>
      <c r="N37" s="77"/>
      <c r="O37" s="77"/>
      <c r="P37" s="77"/>
      <c r="Q37" s="77"/>
    </row>
    <row r="38" spans="1:21" ht="15.75" x14ac:dyDescent="0.25">
      <c r="A38" s="4" t="s">
        <v>389</v>
      </c>
      <c r="B38" s="76" t="s">
        <v>1935</v>
      </c>
      <c r="C38" s="76"/>
      <c r="D38" s="77"/>
      <c r="E38" s="77"/>
      <c r="F38" s="77"/>
      <c r="G38" s="77"/>
      <c r="H38" s="77"/>
      <c r="J38" s="4"/>
      <c r="K38" s="76"/>
      <c r="L38" s="76"/>
      <c r="M38" s="77"/>
      <c r="N38" s="77"/>
      <c r="O38" s="77"/>
      <c r="P38" s="77"/>
      <c r="Q38" s="77"/>
    </row>
    <row r="39" spans="1:21" ht="15.75" x14ac:dyDescent="0.25">
      <c r="A39" s="4" t="s">
        <v>324</v>
      </c>
      <c r="B39" s="78" t="s">
        <v>1936</v>
      </c>
      <c r="C39" s="76"/>
      <c r="D39" s="77"/>
      <c r="E39" s="77"/>
      <c r="F39" s="77"/>
      <c r="G39" s="77"/>
      <c r="H39" s="77"/>
      <c r="I39" s="77"/>
      <c r="J39" s="4"/>
      <c r="K39" s="78"/>
      <c r="L39" s="76"/>
      <c r="M39" s="77"/>
      <c r="N39" s="77"/>
      <c r="O39" s="77"/>
      <c r="P39" s="77"/>
      <c r="Q39" s="77"/>
      <c r="R39" s="77"/>
      <c r="S39" s="77"/>
      <c r="T39" s="77"/>
      <c r="U39" s="77"/>
    </row>
    <row r="40" spans="1:21" ht="15.75" x14ac:dyDescent="0.25">
      <c r="A40" s="4" t="s">
        <v>322</v>
      </c>
      <c r="B40" s="78" t="s">
        <v>1937</v>
      </c>
      <c r="C40" s="76"/>
      <c r="D40" s="77"/>
      <c r="E40" s="77"/>
      <c r="F40" s="77"/>
      <c r="G40" s="77"/>
      <c r="H40" s="77"/>
      <c r="I40" s="77"/>
      <c r="J40" s="4"/>
      <c r="K40" s="78"/>
      <c r="L40" s="76"/>
      <c r="M40" s="77"/>
      <c r="N40" s="77"/>
      <c r="O40" s="77"/>
      <c r="P40" s="77"/>
      <c r="Q40" s="77"/>
      <c r="R40" s="77"/>
      <c r="T40" s="70"/>
    </row>
    <row r="41" spans="1:21" ht="15.75" x14ac:dyDescent="0.25">
      <c r="A41" s="76" t="s">
        <v>1938</v>
      </c>
      <c r="B41" s="76"/>
      <c r="C41" s="76"/>
      <c r="D41" s="77"/>
      <c r="E41" s="77"/>
      <c r="F41" s="77"/>
      <c r="G41" s="77"/>
      <c r="H41" s="77"/>
      <c r="I41" s="77"/>
      <c r="J41" s="76"/>
      <c r="K41" s="76"/>
      <c r="L41" s="76"/>
      <c r="M41" s="77"/>
      <c r="N41" s="77"/>
      <c r="O41" s="77"/>
      <c r="P41" s="77"/>
      <c r="Q41" s="77"/>
      <c r="R41" s="77"/>
      <c r="U41" s="3"/>
    </row>
    <row r="42" spans="1:21" ht="15.75" x14ac:dyDescent="0.25">
      <c r="A42" s="5" t="s">
        <v>404</v>
      </c>
      <c r="C42" s="76"/>
      <c r="D42" s="77"/>
      <c r="E42" s="77"/>
      <c r="F42" s="77"/>
      <c r="G42" s="77"/>
      <c r="H42" s="77"/>
      <c r="I42" s="77"/>
      <c r="J42" s="5"/>
      <c r="L42" s="76"/>
      <c r="M42" s="77"/>
      <c r="N42" s="77"/>
      <c r="O42" s="77"/>
      <c r="P42" s="77"/>
      <c r="Q42" s="77"/>
      <c r="R42" s="77"/>
      <c r="U42" s="3"/>
    </row>
    <row r="43" spans="1:21" ht="15.75" x14ac:dyDescent="0.25">
      <c r="A43" s="76" t="s">
        <v>58</v>
      </c>
      <c r="B43" s="76" t="s">
        <v>1939</v>
      </c>
      <c r="C43" s="76"/>
      <c r="D43" s="77"/>
      <c r="E43" s="77"/>
      <c r="F43" s="77"/>
      <c r="G43" s="77"/>
      <c r="H43" s="77"/>
      <c r="I43" s="77"/>
      <c r="J43" s="76"/>
      <c r="K43" s="76"/>
      <c r="L43" s="76"/>
      <c r="M43" s="77"/>
      <c r="N43" s="77"/>
      <c r="O43" s="77"/>
      <c r="P43" s="77"/>
      <c r="Q43" s="77"/>
      <c r="R43" s="77"/>
      <c r="U43" s="3"/>
    </row>
    <row r="44" spans="1:21" ht="15.75" x14ac:dyDescent="0.25">
      <c r="A44" s="76" t="s">
        <v>42</v>
      </c>
      <c r="B44" s="76" t="s">
        <v>1940</v>
      </c>
      <c r="I44" s="77"/>
      <c r="J44" s="76"/>
      <c r="K44" s="76"/>
      <c r="R44" s="77"/>
      <c r="U44" s="3"/>
    </row>
    <row r="45" spans="1:21" ht="15.75" x14ac:dyDescent="0.25">
      <c r="I45" s="77"/>
      <c r="R45" s="77"/>
    </row>
    <row r="46" spans="1:21" ht="15.75" x14ac:dyDescent="0.25">
      <c r="A46" s="79" t="s">
        <v>1941</v>
      </c>
      <c r="I46" s="77"/>
      <c r="J46" s="79"/>
      <c r="R46" s="77"/>
      <c r="T46" s="70"/>
    </row>
    <row r="47" spans="1:21" ht="15.75" x14ac:dyDescent="0.25">
      <c r="A47" s="80" t="s">
        <v>1942</v>
      </c>
      <c r="B47" t="s">
        <v>1943</v>
      </c>
      <c r="I47" s="77"/>
      <c r="Q47" s="77"/>
      <c r="T47" s="3"/>
    </row>
    <row r="48" spans="1:21" ht="15.75" x14ac:dyDescent="0.25">
      <c r="A48" s="81" t="s">
        <v>675</v>
      </c>
      <c r="B48" t="s">
        <v>1944</v>
      </c>
      <c r="I48" s="77"/>
      <c r="Q48" s="77"/>
      <c r="T48" s="3"/>
    </row>
    <row r="49" spans="1:21" x14ac:dyDescent="0.25">
      <c r="A49" s="82" t="s">
        <v>1945</v>
      </c>
      <c r="B49" t="s">
        <v>1946</v>
      </c>
      <c r="T49" s="3"/>
    </row>
    <row r="50" spans="1:21" x14ac:dyDescent="0.25">
      <c r="A50" s="78"/>
      <c r="T50" s="3"/>
    </row>
    <row r="51" spans="1:21" x14ac:dyDescent="0.25">
      <c r="A51" s="79" t="s">
        <v>1947</v>
      </c>
      <c r="J51" s="79"/>
    </row>
    <row r="52" spans="1:21" x14ac:dyDescent="0.25">
      <c r="A52" s="78" t="s">
        <v>1948</v>
      </c>
      <c r="B52" t="s">
        <v>1949</v>
      </c>
      <c r="J52" s="78"/>
      <c r="T52" s="70"/>
    </row>
    <row r="53" spans="1:21" x14ac:dyDescent="0.25">
      <c r="A53" s="78" t="s">
        <v>1950</v>
      </c>
      <c r="B53" t="s">
        <v>1951</v>
      </c>
      <c r="J53" s="78"/>
      <c r="U53" s="3"/>
    </row>
    <row r="54" spans="1:21" x14ac:dyDescent="0.25">
      <c r="A54" s="78" t="s">
        <v>1952</v>
      </c>
      <c r="B54" t="s">
        <v>1953</v>
      </c>
      <c r="J54" s="78"/>
      <c r="U54" s="3"/>
    </row>
    <row r="55" spans="1:21" x14ac:dyDescent="0.25">
      <c r="A55" s="78" t="s">
        <v>1954</v>
      </c>
      <c r="B55" t="s">
        <v>1955</v>
      </c>
      <c r="J55" s="78"/>
      <c r="U55" s="3"/>
    </row>
    <row r="56" spans="1:21" x14ac:dyDescent="0.25">
      <c r="U56" s="3"/>
    </row>
    <row r="57" spans="1:21" x14ac:dyDescent="0.25">
      <c r="U57" s="3"/>
    </row>
    <row r="58" spans="1:21" x14ac:dyDescent="0.25">
      <c r="A58" s="75" t="s">
        <v>27</v>
      </c>
      <c r="J58" s="75"/>
    </row>
    <row r="59" spans="1:21" x14ac:dyDescent="0.25">
      <c r="A59" t="s">
        <v>335</v>
      </c>
    </row>
    <row r="60" spans="1:21" x14ac:dyDescent="0.25">
      <c r="A60" t="s">
        <v>47</v>
      </c>
    </row>
    <row r="61" spans="1:21" x14ac:dyDescent="0.25">
      <c r="A61" t="s">
        <v>120</v>
      </c>
    </row>
    <row r="62" spans="1:21" x14ac:dyDescent="0.25">
      <c r="A62" t="s">
        <v>275</v>
      </c>
    </row>
    <row r="63" spans="1:21" x14ac:dyDescent="0.25">
      <c r="A63" t="s">
        <v>163</v>
      </c>
    </row>
    <row r="65" spans="1:11" x14ac:dyDescent="0.25">
      <c r="A65" s="75" t="s">
        <v>1956</v>
      </c>
      <c r="J65" s="75"/>
    </row>
    <row r="66" spans="1:11" x14ac:dyDescent="0.25">
      <c r="A66" t="s">
        <v>44</v>
      </c>
    </row>
    <row r="67" spans="1:11" x14ac:dyDescent="0.25">
      <c r="A67" t="s">
        <v>188</v>
      </c>
    </row>
    <row r="69" spans="1:11" x14ac:dyDescent="0.25">
      <c r="A69" s="75" t="s">
        <v>1957</v>
      </c>
    </row>
    <row r="70" spans="1:11" x14ac:dyDescent="0.25">
      <c r="A70" s="6" t="s">
        <v>45</v>
      </c>
      <c r="C70" s="76"/>
      <c r="K70" s="76"/>
    </row>
    <row r="71" spans="1:11" x14ac:dyDescent="0.25">
      <c r="A71" s="6" t="s">
        <v>59</v>
      </c>
      <c r="C71" s="76"/>
      <c r="K71" s="76"/>
    </row>
    <row r="72" spans="1:11" x14ac:dyDescent="0.25">
      <c r="A72" s="6" t="s">
        <v>86</v>
      </c>
      <c r="C72" s="76"/>
      <c r="K72" s="76"/>
    </row>
    <row r="73" spans="1:11" x14ac:dyDescent="0.25">
      <c r="A73" s="7" t="s">
        <v>118</v>
      </c>
      <c r="C73" s="76"/>
      <c r="K73" s="76"/>
    </row>
    <row r="74" spans="1:11" x14ac:dyDescent="0.25">
      <c r="A74" s="7" t="s">
        <v>146</v>
      </c>
      <c r="C74" s="76"/>
      <c r="K74" s="76"/>
    </row>
    <row r="75" spans="1:11" x14ac:dyDescent="0.25">
      <c r="A75" s="7" t="s">
        <v>350</v>
      </c>
      <c r="C75" s="76"/>
      <c r="K75" s="76"/>
    </row>
    <row r="76" spans="1:11" ht="13.9" customHeight="1" x14ac:dyDescent="0.25">
      <c r="A76" s="83" t="s">
        <v>57</v>
      </c>
      <c r="C76" s="76"/>
      <c r="K76" s="76"/>
    </row>
    <row r="77" spans="1:11" x14ac:dyDescent="0.25">
      <c r="A77" s="8" t="s">
        <v>86</v>
      </c>
      <c r="C77" s="76"/>
      <c r="K77" s="76"/>
    </row>
    <row r="78" spans="1:11" x14ac:dyDescent="0.25">
      <c r="A78" s="78" t="s">
        <v>115</v>
      </c>
      <c r="C78" s="76"/>
      <c r="K78" s="76"/>
    </row>
    <row r="79" spans="1:11" x14ac:dyDescent="0.25">
      <c r="A79" s="83" t="s">
        <v>1958</v>
      </c>
      <c r="C79" s="76"/>
      <c r="K79" s="76"/>
    </row>
    <row r="80" spans="1:11" x14ac:dyDescent="0.25">
      <c r="A80" s="84"/>
      <c r="C80" s="76"/>
      <c r="K80" s="76"/>
    </row>
    <row r="81" spans="1:12" x14ac:dyDescent="0.25">
      <c r="C81" s="76"/>
      <c r="L81" s="76"/>
    </row>
    <row r="82" spans="1:12" x14ac:dyDescent="0.25">
      <c r="A82" s="75" t="s">
        <v>1959</v>
      </c>
      <c r="C82" s="76"/>
      <c r="J82" s="75"/>
      <c r="L82" s="76"/>
    </row>
    <row r="83" spans="1:12" x14ac:dyDescent="0.25">
      <c r="A83" t="s">
        <v>46</v>
      </c>
    </row>
    <row r="84" spans="1:12" x14ac:dyDescent="0.25">
      <c r="A84" t="s">
        <v>260</v>
      </c>
      <c r="C84" s="76"/>
      <c r="L84" s="76"/>
    </row>
    <row r="85" spans="1:12" x14ac:dyDescent="0.25">
      <c r="A85" t="s">
        <v>60</v>
      </c>
    </row>
    <row r="86" spans="1:12" x14ac:dyDescent="0.25">
      <c r="A86" t="s">
        <v>1960</v>
      </c>
      <c r="C86" s="76"/>
      <c r="L86" s="76"/>
    </row>
    <row r="87" spans="1:12" x14ac:dyDescent="0.25">
      <c r="C87" s="76"/>
      <c r="L87" s="76"/>
    </row>
    <row r="88" spans="1:12" x14ac:dyDescent="0.25">
      <c r="A88" s="75" t="s">
        <v>1961</v>
      </c>
      <c r="C88" s="76"/>
      <c r="J88" s="75"/>
      <c r="L88" s="76"/>
    </row>
    <row r="89" spans="1:12" x14ac:dyDescent="0.25">
      <c r="A89" t="s">
        <v>46</v>
      </c>
      <c r="C89" s="76"/>
      <c r="L89" s="76"/>
    </row>
    <row r="90" spans="1:12" x14ac:dyDescent="0.25">
      <c r="A90" t="s">
        <v>60</v>
      </c>
    </row>
    <row r="91" spans="1:12" x14ac:dyDescent="0.25">
      <c r="A91" t="s">
        <v>119</v>
      </c>
    </row>
    <row r="94" spans="1:12" x14ac:dyDescent="0.25">
      <c r="A94" s="75" t="s">
        <v>1962</v>
      </c>
      <c r="J94" s="75"/>
    </row>
    <row r="95" spans="1:12" x14ac:dyDescent="0.25">
      <c r="A95" t="s">
        <v>46</v>
      </c>
    </row>
    <row r="96" spans="1:12" x14ac:dyDescent="0.25">
      <c r="A96" t="s">
        <v>60</v>
      </c>
    </row>
    <row r="98" spans="1:10" x14ac:dyDescent="0.25">
      <c r="A98" s="75" t="s">
        <v>1963</v>
      </c>
      <c r="J98" s="75"/>
    </row>
    <row r="99" spans="1:10" x14ac:dyDescent="0.25">
      <c r="A99" s="78" t="s">
        <v>1964</v>
      </c>
      <c r="J99" s="78"/>
    </row>
    <row r="100" spans="1:10" x14ac:dyDescent="0.25">
      <c r="A100" s="78" t="s">
        <v>1965</v>
      </c>
      <c r="J100" s="78"/>
    </row>
    <row r="103" spans="1:10" x14ac:dyDescent="0.25">
      <c r="A103" s="70" t="s">
        <v>1966</v>
      </c>
      <c r="J103" s="70"/>
    </row>
    <row r="104" spans="1:10" x14ac:dyDescent="0.25">
      <c r="A104" t="s">
        <v>30</v>
      </c>
    </row>
    <row r="105" spans="1:10" x14ac:dyDescent="0.25">
      <c r="A105" t="s">
        <v>92</v>
      </c>
    </row>
    <row r="107" spans="1:10" x14ac:dyDescent="0.25">
      <c r="A107" s="70" t="s">
        <v>744</v>
      </c>
      <c r="J107" s="70"/>
    </row>
    <row r="108" spans="1:10" x14ac:dyDescent="0.25">
      <c r="A108" s="9" t="s">
        <v>114</v>
      </c>
      <c r="J108" s="9"/>
    </row>
    <row r="109" spans="1:10" x14ac:dyDescent="0.25">
      <c r="A109" t="s">
        <v>185</v>
      </c>
    </row>
    <row r="110" spans="1:10" x14ac:dyDescent="0.25">
      <c r="A110" s="9" t="s">
        <v>232</v>
      </c>
      <c r="J110" s="9"/>
    </row>
    <row r="111" spans="1:10" x14ac:dyDescent="0.25">
      <c r="A111" s="9" t="s">
        <v>40</v>
      </c>
      <c r="J111" s="9"/>
    </row>
    <row r="112" spans="1:10" x14ac:dyDescent="0.25">
      <c r="A112" t="s">
        <v>57</v>
      </c>
    </row>
    <row r="114" spans="1:11" x14ac:dyDescent="0.25">
      <c r="A114" s="70" t="s">
        <v>1967</v>
      </c>
      <c r="J114" s="70"/>
    </row>
    <row r="115" spans="1:11" x14ac:dyDescent="0.25">
      <c r="A115" t="s">
        <v>164</v>
      </c>
    </row>
    <row r="116" spans="1:11" x14ac:dyDescent="0.25">
      <c r="A116" t="s">
        <v>307</v>
      </c>
    </row>
    <row r="117" spans="1:11" x14ac:dyDescent="0.25">
      <c r="A117" t="s">
        <v>106</v>
      </c>
    </row>
    <row r="118" spans="1:11" x14ac:dyDescent="0.25">
      <c r="A118" t="s">
        <v>158</v>
      </c>
    </row>
    <row r="119" spans="1:11" x14ac:dyDescent="0.25">
      <c r="A119" t="s">
        <v>66</v>
      </c>
    </row>
    <row r="120" spans="1:11" x14ac:dyDescent="0.25">
      <c r="A120" t="s">
        <v>487</v>
      </c>
    </row>
    <row r="121" spans="1:11" x14ac:dyDescent="0.25">
      <c r="A121" t="s">
        <v>388</v>
      </c>
    </row>
    <row r="122" spans="1:11" x14ac:dyDescent="0.25">
      <c r="A122" t="s">
        <v>481</v>
      </c>
    </row>
    <row r="123" spans="1:11" x14ac:dyDescent="0.25">
      <c r="A123" t="s">
        <v>214</v>
      </c>
    </row>
    <row r="124" spans="1:11" x14ac:dyDescent="0.25">
      <c r="A124" t="s">
        <v>1968</v>
      </c>
    </row>
    <row r="125" spans="1:11" x14ac:dyDescent="0.25">
      <c r="A125" t="s">
        <v>728</v>
      </c>
    </row>
    <row r="126" spans="1:11" x14ac:dyDescent="0.25">
      <c r="A126" t="s">
        <v>57</v>
      </c>
    </row>
    <row r="128" spans="1:11" x14ac:dyDescent="0.25">
      <c r="A128" s="85" t="s">
        <v>746</v>
      </c>
      <c r="B128" s="70" t="s">
        <v>1969</v>
      </c>
      <c r="C128" t="s">
        <v>1970</v>
      </c>
      <c r="J128" s="85"/>
      <c r="K128" s="70"/>
    </row>
    <row r="129" spans="1:4" x14ac:dyDescent="0.25">
      <c r="A129" s="86" t="s">
        <v>53</v>
      </c>
      <c r="B129" s="87" t="s">
        <v>1879</v>
      </c>
      <c r="C129" t="s">
        <v>1971</v>
      </c>
      <c r="D129" s="86" t="s">
        <v>53</v>
      </c>
    </row>
    <row r="130" spans="1:4" x14ac:dyDescent="0.25">
      <c r="A130" s="86" t="s">
        <v>53</v>
      </c>
      <c r="B130" s="87" t="s">
        <v>1972</v>
      </c>
      <c r="C130" t="s">
        <v>1971</v>
      </c>
      <c r="D130" s="86" t="s">
        <v>53</v>
      </c>
    </row>
    <row r="131" spans="1:4" x14ac:dyDescent="0.25">
      <c r="A131" s="86" t="s">
        <v>53</v>
      </c>
      <c r="B131" s="87" t="s">
        <v>54</v>
      </c>
      <c r="C131" t="s">
        <v>1971</v>
      </c>
      <c r="D131" s="86" t="s">
        <v>53</v>
      </c>
    </row>
    <row r="132" spans="1:4" x14ac:dyDescent="0.25">
      <c r="A132" s="86" t="s">
        <v>53</v>
      </c>
      <c r="B132" s="87" t="s">
        <v>387</v>
      </c>
      <c r="C132" t="s">
        <v>1973</v>
      </c>
      <c r="D132" s="86" t="s">
        <v>53</v>
      </c>
    </row>
    <row r="133" spans="1:4" x14ac:dyDescent="0.25">
      <c r="A133" s="86" t="s">
        <v>53</v>
      </c>
      <c r="B133" s="87" t="s">
        <v>918</v>
      </c>
      <c r="C133" t="s">
        <v>1973</v>
      </c>
      <c r="D133" s="86" t="s">
        <v>53</v>
      </c>
    </row>
    <row r="134" spans="1:4" x14ac:dyDescent="0.25">
      <c r="A134" s="86" t="s">
        <v>262</v>
      </c>
      <c r="B134" s="87" t="s">
        <v>333</v>
      </c>
      <c r="C134" t="s">
        <v>1971</v>
      </c>
      <c r="D134" s="86" t="s">
        <v>262</v>
      </c>
    </row>
    <row r="135" spans="1:4" x14ac:dyDescent="0.25">
      <c r="A135" s="86" t="s">
        <v>262</v>
      </c>
      <c r="B135" s="87" t="s">
        <v>263</v>
      </c>
      <c r="C135" t="s">
        <v>1973</v>
      </c>
      <c r="D135" s="86" t="s">
        <v>262</v>
      </c>
    </row>
    <row r="136" spans="1:4" x14ac:dyDescent="0.25">
      <c r="A136" s="86" t="s">
        <v>102</v>
      </c>
      <c r="B136" s="87" t="s">
        <v>103</v>
      </c>
      <c r="C136" t="s">
        <v>1971</v>
      </c>
      <c r="D136" s="86" t="s">
        <v>102</v>
      </c>
    </row>
    <row r="137" spans="1:4" x14ac:dyDescent="0.25">
      <c r="A137" s="86" t="s">
        <v>102</v>
      </c>
      <c r="B137" s="87" t="s">
        <v>1974</v>
      </c>
      <c r="C137" t="s">
        <v>1971</v>
      </c>
      <c r="D137" s="86" t="s">
        <v>102</v>
      </c>
    </row>
    <row r="138" spans="1:4" x14ac:dyDescent="0.25">
      <c r="A138" s="86" t="s">
        <v>102</v>
      </c>
      <c r="B138" s="87" t="s">
        <v>210</v>
      </c>
      <c r="C138" t="s">
        <v>1971</v>
      </c>
      <c r="D138" s="86" t="s">
        <v>102</v>
      </c>
    </row>
    <row r="139" spans="1:4" x14ac:dyDescent="0.25">
      <c r="A139" s="86" t="s">
        <v>102</v>
      </c>
      <c r="B139" s="87" t="s">
        <v>266</v>
      </c>
      <c r="C139" t="s">
        <v>1971</v>
      </c>
      <c r="D139" s="86" t="s">
        <v>102</v>
      </c>
    </row>
    <row r="140" spans="1:4" x14ac:dyDescent="0.25">
      <c r="A140" s="86" t="s">
        <v>102</v>
      </c>
      <c r="B140" s="87" t="s">
        <v>320</v>
      </c>
      <c r="C140" t="s">
        <v>1971</v>
      </c>
      <c r="D140" s="86" t="s">
        <v>102</v>
      </c>
    </row>
    <row r="141" spans="1:4" x14ac:dyDescent="0.25">
      <c r="A141" s="86" t="s">
        <v>162</v>
      </c>
      <c r="B141" s="87" t="s">
        <v>163</v>
      </c>
      <c r="C141" t="s">
        <v>1971</v>
      </c>
      <c r="D141" s="86" t="s">
        <v>162</v>
      </c>
    </row>
    <row r="142" spans="1:4" x14ac:dyDescent="0.25">
      <c r="A142" s="86" t="s">
        <v>162</v>
      </c>
      <c r="B142" s="87" t="s">
        <v>767</v>
      </c>
      <c r="C142" t="s">
        <v>1971</v>
      </c>
      <c r="D142" s="86" t="s">
        <v>162</v>
      </c>
    </row>
    <row r="143" spans="1:4" x14ac:dyDescent="0.25">
      <c r="A143" s="86" t="s">
        <v>162</v>
      </c>
      <c r="B143" s="87" t="s">
        <v>497</v>
      </c>
      <c r="C143" t="s">
        <v>1971</v>
      </c>
      <c r="D143" s="86" t="s">
        <v>162</v>
      </c>
    </row>
    <row r="144" spans="1:4" x14ac:dyDescent="0.25">
      <c r="A144" s="86" t="s">
        <v>191</v>
      </c>
      <c r="B144" s="87" t="s">
        <v>203</v>
      </c>
      <c r="C144" t="s">
        <v>1971</v>
      </c>
      <c r="D144" s="86" t="s">
        <v>191</v>
      </c>
    </row>
    <row r="145" spans="1:4" x14ac:dyDescent="0.25">
      <c r="A145" s="86" t="s">
        <v>191</v>
      </c>
      <c r="B145" s="87" t="s">
        <v>253</v>
      </c>
      <c r="C145" t="s">
        <v>1971</v>
      </c>
      <c r="D145" s="86" t="s">
        <v>191</v>
      </c>
    </row>
    <row r="146" spans="1:4" x14ac:dyDescent="0.25">
      <c r="A146" s="86" t="s">
        <v>191</v>
      </c>
      <c r="B146" s="87" t="s">
        <v>192</v>
      </c>
      <c r="C146" t="s">
        <v>1971</v>
      </c>
      <c r="D146" s="86" t="s">
        <v>191</v>
      </c>
    </row>
    <row r="147" spans="1:4" x14ac:dyDescent="0.25">
      <c r="A147" s="86" t="s">
        <v>141</v>
      </c>
      <c r="B147" s="87" t="s">
        <v>1975</v>
      </c>
      <c r="C147" t="s">
        <v>1971</v>
      </c>
      <c r="D147" s="86" t="s">
        <v>141</v>
      </c>
    </row>
    <row r="148" spans="1:4" x14ac:dyDescent="0.25">
      <c r="A148" s="86" t="s">
        <v>141</v>
      </c>
      <c r="B148" s="87" t="s">
        <v>213</v>
      </c>
      <c r="C148" t="s">
        <v>1971</v>
      </c>
      <c r="D148" s="86" t="s">
        <v>141</v>
      </c>
    </row>
    <row r="149" spans="1:4" x14ac:dyDescent="0.25">
      <c r="A149" s="86" t="s">
        <v>141</v>
      </c>
      <c r="B149" s="88" t="s">
        <v>142</v>
      </c>
      <c r="C149" t="s">
        <v>1971</v>
      </c>
      <c r="D149" s="86" t="s">
        <v>141</v>
      </c>
    </row>
    <row r="150" spans="1:4" x14ac:dyDescent="0.25">
      <c r="A150" s="86" t="s">
        <v>141</v>
      </c>
      <c r="B150" s="87" t="s">
        <v>464</v>
      </c>
      <c r="C150" t="s">
        <v>1971</v>
      </c>
      <c r="D150" s="86" t="s">
        <v>141</v>
      </c>
    </row>
    <row r="151" spans="1:4" x14ac:dyDescent="0.25">
      <c r="A151" s="86" t="s">
        <v>64</v>
      </c>
      <c r="B151" s="87" t="s">
        <v>65</v>
      </c>
      <c r="C151" t="s">
        <v>1971</v>
      </c>
      <c r="D151" s="86" t="s">
        <v>64</v>
      </c>
    </row>
    <row r="152" spans="1:4" x14ac:dyDescent="0.25">
      <c r="A152" s="86" t="s">
        <v>64</v>
      </c>
      <c r="B152" s="87" t="s">
        <v>1976</v>
      </c>
      <c r="C152" t="s">
        <v>1971</v>
      </c>
      <c r="D152" s="86" t="s">
        <v>64</v>
      </c>
    </row>
    <row r="153" spans="1:4" x14ac:dyDescent="0.25">
      <c r="A153" s="86" t="s">
        <v>64</v>
      </c>
      <c r="B153" s="87" t="s">
        <v>1878</v>
      </c>
      <c r="C153" t="s">
        <v>1971</v>
      </c>
      <c r="D153" s="86" t="s">
        <v>64</v>
      </c>
    </row>
    <row r="154" spans="1:4" x14ac:dyDescent="0.25">
      <c r="A154" s="86" t="s">
        <v>72</v>
      </c>
      <c r="B154" s="87" t="s">
        <v>73</v>
      </c>
      <c r="C154" t="s">
        <v>1971</v>
      </c>
      <c r="D154" s="86" t="s">
        <v>72</v>
      </c>
    </row>
    <row r="155" spans="1:4" x14ac:dyDescent="0.25">
      <c r="A155" s="86" t="s">
        <v>72</v>
      </c>
      <c r="B155" s="87" t="s">
        <v>173</v>
      </c>
      <c r="C155" t="s">
        <v>1971</v>
      </c>
      <c r="D155" s="86" t="s">
        <v>72</v>
      </c>
    </row>
    <row r="156" spans="1:4" x14ac:dyDescent="0.25">
      <c r="A156" s="86" t="s">
        <v>72</v>
      </c>
      <c r="B156" s="87" t="s">
        <v>1977</v>
      </c>
      <c r="C156" t="s">
        <v>1971</v>
      </c>
      <c r="D156" s="86" t="s">
        <v>72</v>
      </c>
    </row>
    <row r="157" spans="1:4" x14ac:dyDescent="0.25">
      <c r="A157" s="86" t="s">
        <v>72</v>
      </c>
      <c r="B157" s="87" t="s">
        <v>1978</v>
      </c>
      <c r="C157" t="s">
        <v>1971</v>
      </c>
      <c r="D157" s="86" t="s">
        <v>72</v>
      </c>
    </row>
    <row r="158" spans="1:4" x14ac:dyDescent="0.25">
      <c r="A158" s="86" t="s">
        <v>72</v>
      </c>
      <c r="B158" s="87" t="s">
        <v>1881</v>
      </c>
      <c r="C158" t="s">
        <v>1979</v>
      </c>
      <c r="D158" s="86" t="s">
        <v>72</v>
      </c>
    </row>
    <row r="159" spans="1:4" x14ac:dyDescent="0.25">
      <c r="A159" s="86" t="s">
        <v>72</v>
      </c>
      <c r="B159" s="87" t="s">
        <v>1131</v>
      </c>
      <c r="C159" t="s">
        <v>1971</v>
      </c>
      <c r="D159" s="86" t="s">
        <v>72</v>
      </c>
    </row>
    <row r="160" spans="1:4" x14ac:dyDescent="0.25">
      <c r="A160" s="86" t="s">
        <v>35</v>
      </c>
      <c r="B160" s="87" t="s">
        <v>95</v>
      </c>
      <c r="C160" t="s">
        <v>1971</v>
      </c>
      <c r="D160" s="86" t="s">
        <v>35</v>
      </c>
    </row>
    <row r="161" spans="1:4" x14ac:dyDescent="0.25">
      <c r="A161" s="86" t="s">
        <v>35</v>
      </c>
      <c r="B161" s="87" t="s">
        <v>149</v>
      </c>
      <c r="C161" t="s">
        <v>1971</v>
      </c>
      <c r="D161" s="86" t="s">
        <v>35</v>
      </c>
    </row>
    <row r="162" spans="1:4" x14ac:dyDescent="0.25">
      <c r="A162" s="86" t="s">
        <v>35</v>
      </c>
      <c r="B162" s="87" t="s">
        <v>1123</v>
      </c>
      <c r="C162" t="s">
        <v>1971</v>
      </c>
      <c r="D162" s="86" t="s">
        <v>35</v>
      </c>
    </row>
    <row r="163" spans="1:4" x14ac:dyDescent="0.25">
      <c r="A163" s="86" t="s">
        <v>35</v>
      </c>
      <c r="B163" s="87" t="s">
        <v>81</v>
      </c>
      <c r="C163" t="s">
        <v>1971</v>
      </c>
      <c r="D163" s="86" t="s">
        <v>35</v>
      </c>
    </row>
    <row r="164" spans="1:4" x14ac:dyDescent="0.25">
      <c r="A164" s="86" t="s">
        <v>35</v>
      </c>
      <c r="B164" s="87" t="s">
        <v>355</v>
      </c>
      <c r="C164" t="s">
        <v>1971</v>
      </c>
      <c r="D164" s="86" t="s">
        <v>35</v>
      </c>
    </row>
    <row r="165" spans="1:4" x14ac:dyDescent="0.25">
      <c r="A165" s="86" t="s">
        <v>35</v>
      </c>
      <c r="B165" s="87" t="s">
        <v>127</v>
      </c>
      <c r="C165" t="s">
        <v>1971</v>
      </c>
      <c r="D165" s="86" t="s">
        <v>35</v>
      </c>
    </row>
    <row r="166" spans="1:4" x14ac:dyDescent="0.25">
      <c r="A166" s="86" t="s">
        <v>35</v>
      </c>
      <c r="B166" s="87" t="s">
        <v>177</v>
      </c>
      <c r="C166" t="s">
        <v>1971</v>
      </c>
      <c r="D166" s="86" t="s">
        <v>35</v>
      </c>
    </row>
    <row r="167" spans="1:4" x14ac:dyDescent="0.25">
      <c r="A167" s="86" t="s">
        <v>35</v>
      </c>
      <c r="B167" s="87" t="s">
        <v>36</v>
      </c>
      <c r="C167" t="s">
        <v>1973</v>
      </c>
      <c r="D167" s="86" t="s">
        <v>35</v>
      </c>
    </row>
    <row r="168" spans="1:4" x14ac:dyDescent="0.25">
      <c r="A168" s="86" t="s">
        <v>35</v>
      </c>
      <c r="B168" s="87" t="s">
        <v>550</v>
      </c>
      <c r="C168" t="s">
        <v>1971</v>
      </c>
      <c r="D168" s="86" t="s">
        <v>35</v>
      </c>
    </row>
    <row r="170" spans="1:4" x14ac:dyDescent="0.25">
      <c r="A170" t="s">
        <v>1980</v>
      </c>
    </row>
    <row r="171" spans="1:4" x14ac:dyDescent="0.25">
      <c r="A171" s="86" t="s">
        <v>53</v>
      </c>
    </row>
    <row r="172" spans="1:4" x14ac:dyDescent="0.25">
      <c r="A172" s="86" t="s">
        <v>262</v>
      </c>
    </row>
    <row r="173" spans="1:4" x14ac:dyDescent="0.25">
      <c r="A173" s="86" t="s">
        <v>102</v>
      </c>
    </row>
    <row r="174" spans="1:4" x14ac:dyDescent="0.25">
      <c r="A174" s="86" t="s">
        <v>162</v>
      </c>
    </row>
    <row r="175" spans="1:4" x14ac:dyDescent="0.25">
      <c r="A175" s="86" t="s">
        <v>191</v>
      </c>
    </row>
    <row r="176" spans="1:4" x14ac:dyDescent="0.25">
      <c r="A176" s="86" t="s">
        <v>141</v>
      </c>
    </row>
    <row r="177" spans="1:1" x14ac:dyDescent="0.25">
      <c r="A177" s="86" t="s">
        <v>64</v>
      </c>
    </row>
    <row r="178" spans="1:1" x14ac:dyDescent="0.25">
      <c r="A178" s="86" t="s">
        <v>72</v>
      </c>
    </row>
    <row r="179" spans="1:1" x14ac:dyDescent="0.25">
      <c r="A179" s="86" t="s">
        <v>35</v>
      </c>
    </row>
    <row r="181" spans="1:1" x14ac:dyDescent="0.25">
      <c r="A181" s="73"/>
    </row>
    <row r="183" spans="1:1" x14ac:dyDescent="0.25">
      <c r="A183" t="s">
        <v>106</v>
      </c>
    </row>
    <row r="184" spans="1:1" x14ac:dyDescent="0.25">
      <c r="A184" t="s">
        <v>158</v>
      </c>
    </row>
    <row r="185" spans="1:1" x14ac:dyDescent="0.25">
      <c r="A185" t="s">
        <v>66</v>
      </c>
    </row>
    <row r="186" spans="1:1" x14ac:dyDescent="0.25">
      <c r="A186" t="s">
        <v>487</v>
      </c>
    </row>
    <row r="187" spans="1:1" x14ac:dyDescent="0.25">
      <c r="A187" t="s">
        <v>1981</v>
      </c>
    </row>
    <row r="188" spans="1:1" x14ac:dyDescent="0.25">
      <c r="A188" t="s">
        <v>214</v>
      </c>
    </row>
    <row r="189" spans="1:1" x14ac:dyDescent="0.25">
      <c r="A189" t="s">
        <v>1982</v>
      </c>
    </row>
    <row r="190" spans="1:1" x14ac:dyDescent="0.25">
      <c r="A190" t="s">
        <v>112</v>
      </c>
    </row>
    <row r="191" spans="1:1" x14ac:dyDescent="0.25">
      <c r="A191" t="s">
        <v>77</v>
      </c>
    </row>
    <row r="193" spans="1:11" x14ac:dyDescent="0.25">
      <c r="A193" s="89" t="s">
        <v>1983</v>
      </c>
      <c r="J193" s="89"/>
    </row>
    <row r="194" spans="1:11" x14ac:dyDescent="0.25">
      <c r="A194" t="s">
        <v>46</v>
      </c>
    </row>
    <row r="195" spans="1:11" x14ac:dyDescent="0.25">
      <c r="A195" t="s">
        <v>60</v>
      </c>
    </row>
    <row r="197" spans="1:11" x14ac:dyDescent="0.25">
      <c r="A197" t="s">
        <v>48</v>
      </c>
      <c r="B197" s="72" t="s">
        <v>1984</v>
      </c>
      <c r="K197" s="72"/>
    </row>
    <row r="198" spans="1:11" x14ac:dyDescent="0.25">
      <c r="A198" t="s">
        <v>45</v>
      </c>
      <c r="B198" s="72" t="s">
        <v>1985</v>
      </c>
      <c r="K198" s="72"/>
    </row>
    <row r="199" spans="1:11" x14ac:dyDescent="0.25">
      <c r="A199" t="s">
        <v>118</v>
      </c>
      <c r="B199" s="72" t="s">
        <v>476</v>
      </c>
      <c r="K199" s="72"/>
    </row>
    <row r="200" spans="1:11" x14ac:dyDescent="0.25">
      <c r="A200" t="s">
        <v>59</v>
      </c>
      <c r="B200" s="72" t="s">
        <v>1986</v>
      </c>
      <c r="K200" s="72"/>
    </row>
    <row r="201" spans="1:11" x14ac:dyDescent="0.25">
      <c r="A201" t="s">
        <v>146</v>
      </c>
      <c r="B201" s="72" t="s">
        <v>1987</v>
      </c>
      <c r="K201" s="72"/>
    </row>
    <row r="202" spans="1:11" x14ac:dyDescent="0.25">
      <c r="A202" t="s">
        <v>86</v>
      </c>
      <c r="B202" s="72" t="s">
        <v>1988</v>
      </c>
      <c r="K202" s="72"/>
    </row>
    <row r="203" spans="1:11" x14ac:dyDescent="0.25">
      <c r="B203" s="72"/>
      <c r="K203" s="72"/>
    </row>
    <row r="204" spans="1:11" x14ac:dyDescent="0.25">
      <c r="A204" t="s">
        <v>29</v>
      </c>
    </row>
    <row r="205" spans="1:11" ht="45" customHeight="1" x14ac:dyDescent="0.25">
      <c r="A205" t="s">
        <v>50</v>
      </c>
    </row>
    <row r="206" spans="1:11" ht="60.75" customHeight="1" x14ac:dyDescent="0.25">
      <c r="A206" t="s">
        <v>1989</v>
      </c>
    </row>
    <row r="207" spans="1:11" ht="165" customHeight="1" x14ac:dyDescent="0.25">
      <c r="A207" t="s">
        <v>1990</v>
      </c>
    </row>
    <row r="208" spans="1:11" ht="51" customHeight="1" x14ac:dyDescent="0.25">
      <c r="A208" t="s">
        <v>391</v>
      </c>
    </row>
  </sheetData>
  <conditionalFormatting sqref="A99">
    <cfRule type="cellIs" dxfId="25" priority="2" operator="equal">
      <formula>$A$99</formula>
    </cfRule>
  </conditionalFormatting>
  <conditionalFormatting sqref="J99">
    <cfRule type="cellIs" dxfId="24" priority="1" operator="equal">
      <formula>$A$96</formula>
    </cfRule>
  </conditionalFormatting>
  <hyperlinks>
    <hyperlink ref="J3" r:id="rId1" xr:uid="{710A5F87-DFFD-4888-A5A6-DD4DAA0488FA}"/>
    <hyperlink ref="B197" r:id="rId2" xr:uid="{637D33F0-07A2-4782-9B2E-FC0097637384}"/>
    <hyperlink ref="B198" r:id="rId3" xr:uid="{A916AB3F-6B9C-4A37-B704-4C30A86DE1B3}"/>
    <hyperlink ref="B199" r:id="rId4" xr:uid="{75147A9A-1526-4A06-BB70-A04A77FB6A01}"/>
    <hyperlink ref="B200" r:id="rId5" xr:uid="{2505C8F3-DBA3-488B-B662-7CF9008CF502}"/>
    <hyperlink ref="B201" r:id="rId6" xr:uid="{BD854E37-FF2C-48D8-8B12-EA1DC167D010}"/>
    <hyperlink ref="B202" r:id="rId7" xr:uid="{D4C43AAB-4F02-4D0A-A9AA-A10E1479B60C}"/>
  </hyperlinks>
  <pageMargins left="0.7" right="0.7" top="0.75" bottom="0.75" header="0.3" footer="0.3"/>
  <pageSetup paperSize="9" orientation="portrait" r:id="rId8"/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8C09F4F475D548A35124719A8E686A" ma:contentTypeVersion="4" ma:contentTypeDescription="Create a new document." ma:contentTypeScope="" ma:versionID="1df74378459dbf4b0c801033f474ede7">
  <xsd:schema xmlns:xsd="http://www.w3.org/2001/XMLSchema" xmlns:xs="http://www.w3.org/2001/XMLSchema" xmlns:p="http://schemas.microsoft.com/office/2006/metadata/properties" xmlns:ns2="af71785e-5964-474c-99b4-6d46939aca64" targetNamespace="http://schemas.microsoft.com/office/2006/metadata/properties" ma:root="true" ma:fieldsID="77b9d43004818820f7fda217a195a8fe" ns2:_="">
    <xsd:import namespace="af71785e-5964-474c-99b4-6d46939ac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1785e-5964-474c-99b4-6d46939aca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41277F-A00A-463E-A3DC-646BAD32F50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f71785e-5964-474c-99b4-6d46939aca64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BCBF26A-C57E-406B-950F-F8A2F66F15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E3FAC5-E947-4D6B-B4B9-A6AE17F83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71785e-5964-474c-99b4-6d46939ac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a748f34-a4ac-43a3-a2a4-88ed60b79e92}" enabled="0" method="" siteId="{fa748f34-a4ac-43a3-a2a4-88ed60b79e9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30</vt:i4>
      </vt:variant>
    </vt:vector>
  </HeadingPairs>
  <TitlesOfParts>
    <vt:vector size="33" baseType="lpstr">
      <vt:lpstr>Active and emerging</vt:lpstr>
      <vt:lpstr>PNF Data</vt:lpstr>
      <vt:lpstr>Key</vt:lpstr>
      <vt:lpstr>_Hlk170480347</vt:lpstr>
      <vt:lpstr>_Hlk178774181</vt:lpstr>
      <vt:lpstr>A_E</vt:lpstr>
      <vt:lpstr>Action</vt:lpstr>
      <vt:lpstr>Buildings_and_works</vt:lpstr>
      <vt:lpstr>Buildingsworks</vt:lpstr>
      <vt:lpstr>Category</vt:lpstr>
      <vt:lpstr>COfficer</vt:lpstr>
      <vt:lpstr>ContractMo</vt:lpstr>
      <vt:lpstr>COS_21</vt:lpstr>
      <vt:lpstr>Energy</vt:lpstr>
      <vt:lpstr>Facilities_management</vt:lpstr>
      <vt:lpstr>Fleet_and_highways</vt:lpstr>
      <vt:lpstr>GD</vt:lpstr>
      <vt:lpstr>GDPR2</vt:lpstr>
      <vt:lpstr>Health_and_social</vt:lpstr>
      <vt:lpstr>IT_and_documents</vt:lpstr>
      <vt:lpstr>K</vt:lpstr>
      <vt:lpstr>Newservice</vt:lpstr>
      <vt:lpstr>People_and_professional_services</vt:lpstr>
      <vt:lpstr>'Active and emerging'!Print_Area</vt:lpstr>
      <vt:lpstr>'Active and emerging'!Print_Titles</vt:lpstr>
      <vt:lpstr>R_O</vt:lpstr>
      <vt:lpstr>RED</vt:lpstr>
      <vt:lpstr>Sports_and_leisure</vt:lpstr>
      <vt:lpstr>Stage1</vt:lpstr>
      <vt:lpstr>SupplierT</vt:lpstr>
      <vt:lpstr>TY</vt:lpstr>
      <vt:lpstr>Waste_and_environment</vt:lpstr>
      <vt:lpstr>Waste_and_environmental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Elsa Boys</dc:creator>
  <cp:keywords/>
  <dc:description/>
  <cp:lastModifiedBy>Speck, Sue</cp:lastModifiedBy>
  <cp:revision/>
  <dcterms:created xsi:type="dcterms:W3CDTF">2021-04-19T08:13:35Z</dcterms:created>
  <dcterms:modified xsi:type="dcterms:W3CDTF">2025-07-22T08:24:02Z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0x010100158C09F4F475D548A35124719A8E686A</vt:lpwstr>
  </property>
</Properties>
</file>